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corre/Desktop/"/>
    </mc:Choice>
  </mc:AlternateContent>
  <xr:revisionPtr revIDLastSave="0" documentId="13_ncr:1_{57365AF7-CC8A-634F-ADF5-E241080D7DFB}" xr6:coauthVersionLast="47" xr6:coauthVersionMax="47" xr10:uidLastSave="{00000000-0000-0000-0000-000000000000}"/>
  <bookViews>
    <workbookView xWindow="0" yWindow="760" windowWidth="20740" windowHeight="13860" activeTab="8" xr2:uid="{00000000-000D-0000-FFFF-FFFF00000000}"/>
  </bookViews>
  <sheets>
    <sheet name=" Q1" sheetId="3" r:id="rId1"/>
    <sheet name=" Q2" sheetId="1" r:id="rId2"/>
    <sheet name=" Q3" sheetId="2" r:id="rId3"/>
    <sheet name=" Q4" sheetId="4" r:id="rId4"/>
    <sheet name=" Q5" sheetId="5" r:id="rId5"/>
    <sheet name=" Q6" sheetId="6" r:id="rId6"/>
    <sheet name=" Q7" sheetId="7" r:id="rId7"/>
    <sheet name=" Q8" sheetId="8" r:id="rId8"/>
    <sheet name=" bonus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F5" i="6"/>
  <c r="F10" i="6" s="1"/>
  <c r="T16" i="6"/>
  <c r="H5" i="6" s="1"/>
  <c r="H10" i="6" s="1"/>
  <c r="S16" i="6"/>
  <c r="G5" i="6" s="1"/>
  <c r="G10" i="6" s="1"/>
  <c r="R16" i="6"/>
  <c r="Q16" i="6"/>
  <c r="E5" i="6" s="1"/>
  <c r="E10" i="6" s="1"/>
  <c r="T11" i="6"/>
  <c r="S11" i="6"/>
  <c r="R11" i="6"/>
  <c r="Q11" i="6"/>
  <c r="C20" i="4" l="1"/>
  <c r="C21" i="4" s="1"/>
  <c r="B12" i="4"/>
  <c r="C13" i="4" s="1"/>
  <c r="C14" i="4" s="1"/>
  <c r="G62" i="1"/>
  <c r="H61" i="1"/>
  <c r="L61" i="1" s="1"/>
  <c r="G61" i="1"/>
  <c r="K61" i="1" s="1"/>
  <c r="G60" i="1"/>
  <c r="G59" i="1"/>
  <c r="K59" i="1" s="1"/>
  <c r="H58" i="1"/>
  <c r="G58" i="1"/>
  <c r="B61" i="1"/>
  <c r="B62" i="1" s="1"/>
  <c r="B59" i="1"/>
  <c r="L59" i="1" s="1"/>
  <c r="B58" i="1"/>
  <c r="B60" i="1" s="1"/>
  <c r="K58" i="1" l="1"/>
  <c r="L58" i="1"/>
  <c r="K60" i="1"/>
  <c r="K63" i="1" s="1"/>
  <c r="L60" i="1"/>
  <c r="K62" i="1"/>
  <c r="L62" i="1"/>
  <c r="L63" i="1"/>
  <c r="L66" i="2" l="1"/>
  <c r="G65" i="2"/>
  <c r="K65" i="2" s="1"/>
  <c r="N65" i="2" s="1"/>
  <c r="B65" i="2"/>
  <c r="K62" i="2"/>
  <c r="K66" i="2" s="1"/>
  <c r="E58" i="2"/>
  <c r="N47" i="2"/>
  <c r="P40" i="2" s="1"/>
  <c r="L47" i="2"/>
  <c r="K47" i="2"/>
  <c r="N62" i="2" l="1"/>
  <c r="P41" i="2"/>
  <c r="P42" i="2"/>
  <c r="P43" i="2"/>
  <c r="P36" i="2"/>
  <c r="P44" i="2"/>
  <c r="P45" i="2"/>
  <c r="P38" i="2"/>
  <c r="P46" i="2"/>
  <c r="P37" i="2"/>
  <c r="P39" i="2"/>
  <c r="N61" i="1" l="1"/>
  <c r="N66" i="2"/>
  <c r="N60" i="1"/>
  <c r="N58" i="1"/>
  <c r="P57" i="2" l="1"/>
  <c r="P64" i="2"/>
  <c r="P56" i="2"/>
  <c r="P63" i="2"/>
  <c r="P55" i="2"/>
  <c r="P54" i="2"/>
  <c r="P61" i="2"/>
  <c r="P53" i="2"/>
  <c r="P60" i="2"/>
  <c r="P52" i="2"/>
  <c r="P59" i="2"/>
  <c r="P58" i="2"/>
  <c r="P65" i="2"/>
  <c r="P62" i="2"/>
  <c r="N59" i="1"/>
  <c r="N62" i="1" l="1"/>
  <c r="N63" i="1" s="1"/>
  <c r="P58" i="1" l="1"/>
  <c r="P62" i="1"/>
  <c r="P60" i="1"/>
  <c r="P59" i="1"/>
  <c r="P61" i="1"/>
</calcChain>
</file>

<file path=xl/sharedStrings.xml><?xml version="1.0" encoding="utf-8"?>
<sst xmlns="http://schemas.openxmlformats.org/spreadsheetml/2006/main" count="343" uniqueCount="225">
  <si>
    <t>kg</t>
  </si>
  <si>
    <r>
      <t>CH</t>
    </r>
    <r>
      <rPr>
        <b/>
        <vertAlign val="subscript"/>
        <sz val="11"/>
        <color rgb="FF000000"/>
        <rFont val="Calibri"/>
        <family val="2"/>
      </rPr>
      <t>4</t>
    </r>
  </si>
  <si>
    <t>[kg]</t>
  </si>
  <si>
    <t>Electricity, per kWh</t>
  </si>
  <si>
    <t>Transport, per tkm</t>
  </si>
  <si>
    <t>Question 2</t>
  </si>
  <si>
    <t>2a) Definition of CO2e</t>
  </si>
  <si>
    <t>points</t>
  </si>
  <si>
    <t>Unit representing GHG emissions in terms of their global warming potential (GWP) and expressed relative to the GWP of carbon dioxide</t>
  </si>
  <si>
    <t>Partial points possible, but the notion of CO2 equivalence and GHG must be included</t>
  </si>
  <si>
    <t>Table 2.1: Cradle-to-gate or door-to-gate GHG emissions</t>
  </si>
  <si>
    <r>
      <t>CO</t>
    </r>
    <r>
      <rPr>
        <b/>
        <vertAlign val="subscript"/>
        <sz val="11"/>
        <color rgb="FF000000"/>
        <rFont val="Calibri"/>
        <family val="2"/>
      </rPr>
      <t>2</t>
    </r>
  </si>
  <si>
    <t>-</t>
  </si>
  <si>
    <t>Production of polyethylene granules, per kg</t>
  </si>
  <si>
    <t>Table 2.2: Transport associated with the product</t>
  </si>
  <si>
    <t>Transportation</t>
  </si>
  <si>
    <t>Distance</t>
  </si>
  <si>
    <t>Distance polyethylene granules producer--&gt;factory (km)</t>
  </si>
  <si>
    <t>2b) 0.25 points</t>
  </si>
  <si>
    <t>2c) Product system</t>
  </si>
  <si>
    <t>-0.25 if aggregated processes not or poorly identified</t>
  </si>
  <si>
    <t>* No point lost for arrows in the other direction for end of life</t>
  </si>
  <si>
    <t>0.5 points</t>
  </si>
  <si>
    <t>By trombone</t>
  </si>
  <si>
    <t>Steel</t>
  </si>
  <si>
    <t>PE</t>
  </si>
  <si>
    <t>Box production</t>
  </si>
  <si>
    <t>Trombone production</t>
  </si>
  <si>
    <t>Steel transport</t>
  </si>
  <si>
    <t>PE transport</t>
  </si>
  <si>
    <t>Transport losses</t>
  </si>
  <si>
    <t>Product transport</t>
  </si>
  <si>
    <t>Use</t>
  </si>
  <si>
    <t>Waste transport</t>
  </si>
  <si>
    <t>Steel burial (paper clip)</t>
  </si>
  <si>
    <t>Burial box</t>
  </si>
  <si>
    <t>Other information</t>
  </si>
  <si>
    <t>kWh/kg</t>
  </si>
  <si>
    <t>kWh/trombone</t>
  </si>
  <si>
    <t>kg PE/trombone</t>
  </si>
  <si>
    <t>kg steel/trombone</t>
  </si>
  <si>
    <t>tkm/trombone</t>
  </si>
  <si>
    <t>kg/trombone</t>
  </si>
  <si>
    <t>Reference flow, by paperclip</t>
  </si>
  <si>
    <t>Reference flow, per UF (two uses)</t>
  </si>
  <si>
    <t>kg steel/UF (two uses)</t>
  </si>
  <si>
    <t>kg PE/UF (two uses)</t>
  </si>
  <si>
    <t>kWh/UF (two uses)</t>
  </si>
  <si>
    <t>tkm/UF (two uses)</t>
  </si>
  <si>
    <t>kg/UF (two uses)</t>
  </si>
  <si>
    <t>CO2 background</t>
  </si>
  <si>
    <t>CH4 background</t>
  </si>
  <si>
    <t>kg/kg</t>
  </si>
  <si>
    <t>kg/kWh</t>
  </si>
  <si>
    <t>kg/tkm</t>
  </si>
  <si>
    <t>LCI</t>
  </si>
  <si>
    <t>CO2</t>
  </si>
  <si>
    <t>CH4</t>
  </si>
  <si>
    <t>LCIA</t>
  </si>
  <si>
    <t>Contribution</t>
  </si>
  <si>
    <t>4 - recycling</t>
  </si>
  <si>
    <t>4.1 Identification of alternatives</t>
  </si>
  <si>
    <t>Cutoff:</t>
  </si>
  <si>
    <t>Expansion</t>
  </si>
  <si>
    <t>Recycling losses</t>
  </si>
  <si>
    <t>Avoided emissions recycling</t>
  </si>
  <si>
    <t>Functional unit</t>
  </si>
  <si>
    <t>Aspects that distinguish the two products:</t>
  </si>
  <si>
    <t>etc…</t>
  </si>
  <si>
    <t>UF</t>
  </si>
  <si>
    <t>Points awarded if (1) the answer makes sense (2) the units are correct and (3) we actually end up with a quantity of FR per UF</t>
  </si>
  <si>
    <t>0.5 points</t>
  </si>
  <si>
    <t>0.5 point</t>
  </si>
  <si>
    <t>5 points</t>
  </si>
  <si>
    <t>1.5 points</t>
  </si>
  <si>
    <t>1 point (0.5 per alternative)</t>
  </si>
  <si>
    <t>Characterization factor</t>
  </si>
  <si>
    <t>Sulfur dioxide</t>
  </si>
  <si>
    <t>Nitrogen oxides</t>
  </si>
  <si>
    <t>Hydrogen fluoride</t>
  </si>
  <si>
    <t>1) Lifespan/number of reuses</t>
  </si>
  <si>
    <t>2) Weight</t>
  </si>
  <si>
    <t>3) Type of materials</t>
  </si>
  <si>
    <t>4) Capacity (liters/bag)</t>
  </si>
  <si>
    <t>Carry 10 liters of shopping</t>
  </si>
  <si>
    <t>(or any reasonable UF)</t>
  </si>
  <si>
    <t>5) Reuse of the disposable bag at the end of its life, avoiding other bags…</t>
  </si>
  <si>
    <r>
      <t>Natural gas production and pipeline transportation, per m</t>
    </r>
    <r>
      <rPr>
        <b/>
        <vertAlign val="superscript"/>
        <sz val="11"/>
        <color theme="1"/>
        <rFont val="Calibri"/>
        <family val="2"/>
      </rPr>
      <t>3</t>
    </r>
  </si>
  <si>
    <t>Bottle mass</t>
  </si>
  <si>
    <t>Electricity casting</t>
  </si>
  <si>
    <t>Heat molding</t>
  </si>
  <si>
    <t>MJ/kg</t>
  </si>
  <si>
    <t>GN for heat</t>
  </si>
  <si>
    <t>m3/MJ</t>
  </si>
  <si>
    <t>Combustion emissions</t>
  </si>
  <si>
    <t>kg CO2/m3 GN</t>
  </si>
  <si>
    <t>kg CO2e/kg CH4</t>
  </si>
  <si>
    <t>OR</t>
  </si>
  <si>
    <t>2.4, 2.5: 3, 1 points, respectively</t>
  </si>
  <si>
    <t>Per bottle</t>
  </si>
  <si>
    <t>GN</t>
  </si>
  <si>
    <t>PET</t>
  </si>
  <si>
    <t>elect</t>
  </si>
  <si>
    <t>GN combustion</t>
  </si>
  <si>
    <t>kg/UF</t>
  </si>
  <si>
    <t>Reference flow, by UF</t>
  </si>
  <si>
    <t>kWh/UF</t>
  </si>
  <si>
    <t>tkm/UF</t>
  </si>
  <si>
    <t>m3/UF</t>
  </si>
  <si>
    <t>kg/m3</t>
  </si>
  <si>
    <t>Recycled content</t>
  </si>
  <si>
    <t>End of life recycling</t>
  </si>
  <si>
    <t>Multifunctional</t>
  </si>
  <si>
    <t>2 points</t>
  </si>
  <si>
    <t xml:space="preserve"> One of the following:</t>
  </si>
  <si>
    <t>- Non-square technological matrix</t>
  </si>
  <si>
    <t>-No single solution to the inventory problem</t>
  </si>
  <si>
    <t>-More than one product going beyond the system boundaries</t>
  </si>
  <si>
    <t>-Duty to isolate the impacts associated with the product of interest</t>
  </si>
  <si>
    <t>-Any other sensible and not wrong answer</t>
  </si>
  <si>
    <t>IN</t>
  </si>
  <si>
    <t>kg round wood</t>
  </si>
  <si>
    <t>OUT</t>
  </si>
  <si>
    <t>Shavings</t>
  </si>
  <si>
    <t>Boards</t>
  </si>
  <si>
    <t>$/kg</t>
  </si>
  <si>
    <t>Allocation factor for boards:</t>
  </si>
  <si>
    <t xml:space="preserve"> SO:</t>
  </si>
  <si>
    <t>kg round wood/0.7 kg board</t>
  </si>
  <si>
    <t>kg round wood/kg board</t>
  </si>
  <si>
    <t>Half points if they found the imputation factor but forgot to normalize to "per kg of board"</t>
  </si>
  <si>
    <t>You need to know what the shavings will be used for and what they will prevent</t>
  </si>
  <si>
    <t>1.5 points</t>
  </si>
  <si>
    <t>Describe what biogenic carbon is in the context of an LCA.</t>
  </si>
  <si>
    <t>Carbon (in CO2, CH4, etc) that comes from biomass/was in the Atmosphere until recently.</t>
  </si>
  <si>
    <t>Any sensible answer accepted</t>
  </si>
  <si>
    <t>What is the assumption made when an LCA excludes biogenic carbon?</t>
  </si>
  <si>
    <t>All the carbon captured during the growth of the biomass is emitted, and therefore the net balance in terms of CO2 is zero.</t>
  </si>
  <si>
    <t xml:space="preserve"> Wood growth:</t>
  </si>
  <si>
    <t>Accounted for - we have negative emissions. Not accounted for - we have no negative emissions.</t>
  </si>
  <si>
    <t>Also acceptable: emissions from carbon stored in the soil.</t>
  </si>
  <si>
    <t xml:space="preserve"> Board production:</t>
  </si>
  <si>
    <t>Answer "no difference" is acceptable. Not taking into account emissions from combustion of scraps in the case of taking into account biogenic C is even better.</t>
  </si>
  <si>
    <t>End of life:</t>
  </si>
  <si>
    <t>Consideration: must take stock of CO2, CH4 emitted and C stored in the long term.</t>
  </si>
  <si>
    <t>Not taken into account: CO2 emissions and storage ignored.</t>
  </si>
  <si>
    <t>Bonus 1</t>
  </si>
  <si>
    <t>Diagonal line: Products of each of the elementary processes</t>
  </si>
  <si>
    <t>Matrix: technological matrix</t>
  </si>
  <si>
    <t>Off-diagonal: Negative</t>
  </si>
  <si>
    <t>Bonus 2</t>
  </si>
  <si>
    <t>Adaptation</t>
  </si>
  <si>
    <t>Background Process Contribution Analysis</t>
  </si>
  <si>
    <t>And any other correct answer accepted</t>
  </si>
  <si>
    <t>Bonus 3</t>
  </si>
  <si>
    <t>Ammonia</t>
  </si>
  <si>
    <t>Hydrogen chloride</t>
  </si>
  <si>
    <t>Hydrogen sulfide</t>
  </si>
  <si>
    <t>Nitrate</t>
  </si>
  <si>
    <t>Nitric acid</t>
  </si>
  <si>
    <t>Nitric oxide</t>
  </si>
  <si>
    <t>Nitrite</t>
  </si>
  <si>
    <t>Nitrogen dioxide</t>
  </si>
  <si>
    <t>Phosphoric acid</t>
  </si>
  <si>
    <t>Sulfur monoxide</t>
  </si>
  <si>
    <t>Sulfur trioxide</t>
  </si>
  <si>
    <t>Sulfuric acid</t>
  </si>
  <si>
    <t>Ammonia, as N</t>
  </si>
  <si>
    <t>Bonus 4</t>
  </si>
  <si>
    <t>AR</t>
  </si>
  <si>
    <t>ACV</t>
  </si>
  <si>
    <t>An impact category</t>
  </si>
  <si>
    <t>Multiple impact categories</t>
  </si>
  <si>
    <t>A specific place</t>
  </si>
  <si>
    <t>Multiple sites</t>
  </si>
  <si>
    <t>Environmental impacts</t>
  </si>
  <si>
    <t>Risks</t>
  </si>
  <si>
    <t>electricity, low voltage//[US] market group for electricity, low voltage</t>
  </si>
  <si>
    <t>IMPACT 2002+ (Endpoint):climate change:climate change</t>
  </si>
  <si>
    <t>IMPACT 2002+ (Endpoint):climate change:total</t>
  </si>
  <si>
    <t>IMPACT 2002+ (Endpoint):ecosystem quality:land occupation</t>
  </si>
  <si>
    <t>IMPACT 2002+ (Endpoint):ecosystem quality:total</t>
  </si>
  <si>
    <t>IMPACT 2002+ (Endpoint):ecosystem quality:terrestrial ecotoxicity</t>
  </si>
  <si>
    <t>IMPACT 2002+ (Endpoint):ecosystem quality:terrestrial acidification &amp; nutrification</t>
  </si>
  <si>
    <t>IMPACT 2002+ (Endpoint):ecosystem quality:aquatic ecotoxicity</t>
  </si>
  <si>
    <t>IMPACT 2002+ (Endpoint):human health:respiratory effects (inorganics)</t>
  </si>
  <si>
    <t>IMPACT 2002+ (Endpoint):human health:human toxicity</t>
  </si>
  <si>
    <t>IMPACT 2002+ (Endpoint):human health:ionising radiation</t>
  </si>
  <si>
    <t>IMPACT 2002+ (Endpoint):human health:ozone layer depletion</t>
  </si>
  <si>
    <t>IMPACT 2002+ (Endpoint):human health:photochemical oxidation</t>
  </si>
  <si>
    <t>IMPACT 2002+ (Endpoint):human health:total</t>
  </si>
  <si>
    <t>IMPACT 2002+ (Endpoint):resources:mineral extraction</t>
  </si>
  <si>
    <t>IMPACT 2002+ (Endpoint):resources:total</t>
  </si>
  <si>
    <t>IMPACT 2002+ (Endpoint):resources:non-renewable energy</t>
  </si>
  <si>
    <t>IMPACT 2002+ (Midpoint):ecosystem quality:aquatic acidification</t>
  </si>
  <si>
    <t>IMPACT 2002+ (Midpoint): ecosystem quality: aquatic eutrophication</t>
  </si>
  <si>
    <t>1/normalization factor</t>
  </si>
  <si>
    <t>Climate Change</t>
  </si>
  <si>
    <t>Ecosystem quality</t>
  </si>
  <si>
    <t>Human health</t>
  </si>
  <si>
    <t>Resources</t>
  </si>
  <si>
    <t>kgCO2-eq</t>
  </si>
  <si>
    <t>PDF-m2-yr</t>
  </si>
  <si>
    <t>DALY</t>
  </si>
  <si>
    <t>MJ</t>
  </si>
  <si>
    <t>normalization factor</t>
  </si>
  <si>
    <t>6.1</t>
  </si>
  <si>
    <t>for a UF</t>
  </si>
  <si>
    <t>kWh</t>
  </si>
  <si>
    <t>Unit</t>
  </si>
  <si>
    <t>kWh/km</t>
  </si>
  <si>
    <t>km</t>
  </si>
  <si>
    <t>EV over 150,000 km</t>
  </si>
  <si>
    <t>VC over 150000 km (taken from figure 4)</t>
  </si>
  <si>
    <t>The EV, even in a US context, displays better environmental performance on the 4 damage indicators</t>
  </si>
  <si>
    <t>EV consumption</t>
  </si>
  <si>
    <t>EV represents an advantage for the 4 damage indicators beyond 90,000 km, except for the resource extraction indicator where VC remains the best option</t>
  </si>
  <si>
    <t xml:space="preserve"> Because in Quebec, electricity is mainly based on hydroelectricity, which displays a (very) low environmental intensity on all indicators</t>
  </si>
  <si>
    <t>Because the electric vehicle in principle uses more (rare?) resources, especially for the production of the battery</t>
  </si>
  <si>
    <t>Because it is a publicly disclosed comparative statement and ISO 14044 requires review by a panel of experts</t>
  </si>
  <si>
    <t>Yes, provided that the electricity source is changed to the US mix.</t>
  </si>
  <si>
    <t>It would be necessary to complete the study with a consequential LCA to understand the consequences of a massive increase in electricity consumption in Quebec.</t>
  </si>
  <si>
    <t>point = impact generated by a person during a year in a given geographical context</t>
  </si>
  <si>
    <t xml:space="preserve"> Standardization is not a mandatory element according to the standard</t>
  </si>
  <si>
    <t>Useful for consistency check and necessary in preparation for the weighting step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</si>
</sst>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yyyy\-mm\-dd"/>
    <numFmt numFmtId="166" formatCode="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vertAlign val="subscript"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indexed="8"/>
      <name val="Arial"/>
      <family val="2"/>
    </font>
    <font>
      <b/>
      <vertAlign val="superscript"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/>
      <right style="medium">
        <color rgb="FFBFBFBF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11" fontId="0" fillId="0" borderId="0" xfId="0" applyNumberFormat="1"/>
    <xf numFmtId="9" fontId="0" fillId="0" borderId="0" xfId="1" applyFont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1" xfId="0" applyFont="1" applyBorder="1" applyAlignment="1">
      <alignment vertical="top"/>
    </xf>
    <xf numFmtId="0" fontId="7" fillId="2" borderId="3" xfId="0" applyFont="1" applyFill="1" applyBorder="1" applyAlignment="1">
      <alignment vertical="top"/>
    </xf>
    <xf numFmtId="0" fontId="8" fillId="0" borderId="3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0" fillId="0" borderId="0" xfId="0" quotePrefix="1"/>
    <xf numFmtId="0" fontId="5" fillId="0" borderId="0" xfId="0" applyFont="1"/>
    <xf numFmtId="164" fontId="0" fillId="0" borderId="0" xfId="1" applyNumberFormat="1" applyFont="1"/>
    <xf numFmtId="165" fontId="0" fillId="0" borderId="0" xfId="0" applyNumberFormat="1"/>
    <xf numFmtId="20" fontId="0" fillId="0" borderId="0" xfId="0" applyNumberFormat="1"/>
    <xf numFmtId="0" fontId="10" fillId="0" borderId="0" xfId="0" applyFont="1" applyAlignment="1">
      <alignment wrapText="1"/>
    </xf>
    <xf numFmtId="11" fontId="5" fillId="0" borderId="0" xfId="0" applyNumberFormat="1" applyFont="1"/>
    <xf numFmtId="0" fontId="2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/>
    <xf numFmtId="0" fontId="12" fillId="0" borderId="0" xfId="0" applyFont="1"/>
    <xf numFmtId="0" fontId="9" fillId="0" borderId="0" xfId="0" applyFont="1" applyAlignment="1">
      <alignment vertical="center"/>
    </xf>
    <xf numFmtId="0" fontId="0" fillId="3" borderId="0" xfId="0" applyFill="1"/>
    <xf numFmtId="1" fontId="0" fillId="0" borderId="0" xfId="0" applyNumberFormat="1"/>
    <xf numFmtId="166" fontId="0" fillId="0" borderId="0" xfId="0" applyNumberForma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Comparaison Fenêtres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[1]Sheet2!$I$22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[1]Sheet2!$H$23:$H$34</c15:sqref>
                  </c15:fullRef>
                </c:ext>
              </c:extLst>
              <c:f>([1]Sheet2!$H$23,[1]Sheet2!$H$32,[1]Sheet2!$H$34)</c:f>
              <c:numCache>
                <c:formatCode>General</c:formatCode>
                <c:ptCount val="3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[1]Sheet2!$I$23:$I$34</c15:sqref>
                  </c15:fullRef>
                </c:ext>
              </c:extLst>
              <c:f>([1]Sheet2!$I$23,[1]Sheet2!$I$32,[1]Sheet2!$I$34)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6A23-4100-8554-E3D5441BB0B7}"/>
            </c:ext>
          </c:extLst>
        </c:ser>
        <c:ser>
          <c:idx val="1"/>
          <c:order val="1"/>
          <c:tx>
            <c:strRef>
              <c:f>[1]Sheet2!$J$22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[1]Sheet2!$H$23:$H$34</c15:sqref>
                  </c15:fullRef>
                </c:ext>
              </c:extLst>
              <c:f>([1]Sheet2!$H$23,[1]Sheet2!$H$32,[1]Sheet2!$H$34)</c:f>
              <c:numCache>
                <c:formatCode>General</c:formatCode>
                <c:ptCount val="3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[1]Sheet2!$J$23:$J$34</c15:sqref>
                  </c15:fullRef>
                </c:ext>
              </c:extLst>
              <c:f>([1]Sheet2!$J$23,[1]Sheet2!$J$32,[1]Sheet2!$J$34)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6A23-4100-8554-E3D5441BB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043776"/>
        <c:axId val="138045312"/>
      </c:barChart>
      <c:catAx>
        <c:axId val="13804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8045312"/>
        <c:crosses val="autoZero"/>
        <c:auto val="1"/>
        <c:lblAlgn val="ctr"/>
        <c:lblOffset val="100"/>
        <c:noMultiLvlLbl val="0"/>
      </c:catAx>
      <c:valAx>
        <c:axId val="1380453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804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4</xdr:col>
      <xdr:colOff>1493520</xdr:colOff>
      <xdr:row>27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4133850"/>
          <a:ext cx="6941820" cy="1466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Cradle-to-gate: Summed emissions for all activities (elementary processes) associated with a product up to the moment it is made available on the market (extraction, transformation, etc., but not use or end-of-life). </a:t>
          </a:r>
        </a:p>
        <a:p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Door to door: Emissions and intermediate products associated with an elementary process (disaggregated data). </a:t>
          </a:r>
        </a:p>
        <a:p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Cradle to grave: Summed emissions over all activities (elementary processes) associated with a product (from extraction to end-of-life). </a:t>
          </a:r>
        </a:p>
        <a:p>
          <a:endParaRPr lang="en-CA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(any relevant answer accepted) </a:t>
          </a:r>
        </a:p>
        <a:p>
          <a:endParaRPr lang="en-CA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Translated with DeepL.com (free version)</a:t>
          </a:r>
          <a:endParaRPr lang="en-CA" sz="1100"/>
        </a:p>
      </xdr:txBody>
    </xdr:sp>
    <xdr:clientData/>
  </xdr:twoCellAnchor>
  <xdr:twoCellAnchor editAs="oneCell">
    <xdr:from>
      <xdr:col>0</xdr:col>
      <xdr:colOff>180975</xdr:colOff>
      <xdr:row>32</xdr:row>
      <xdr:rowOff>152657</xdr:rowOff>
    </xdr:from>
    <xdr:to>
      <xdr:col>6</xdr:col>
      <xdr:colOff>466725</xdr:colOff>
      <xdr:row>50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E4C664-03CB-4A0B-B68D-6C7F55203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534407"/>
          <a:ext cx="9677400" cy="340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285750</xdr:colOff>
      <xdr:row>34</xdr:row>
      <xdr:rowOff>118933</xdr:rowOff>
    </xdr:from>
    <xdr:to>
      <xdr:col>21</xdr:col>
      <xdr:colOff>152400</xdr:colOff>
      <xdr:row>53</xdr:row>
      <xdr:rowOff>142875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90D32B9-1A37-4FA2-A1EA-708C47C3D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6862633"/>
          <a:ext cx="10315575" cy="3624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7</xdr:row>
      <xdr:rowOff>1681</xdr:rowOff>
    </xdr:from>
    <xdr:to>
      <xdr:col>10</xdr:col>
      <xdr:colOff>419099</xdr:colOff>
      <xdr:row>24</xdr:row>
      <xdr:rowOff>28574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A4CF088-9CA6-4B24-AC2E-375F8ABDA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1297081"/>
          <a:ext cx="7896225" cy="3265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409575</xdr:colOff>
      <xdr:row>6</xdr:row>
      <xdr:rowOff>36282</xdr:rowOff>
    </xdr:from>
    <xdr:to>
      <xdr:col>23</xdr:col>
      <xdr:colOff>285749</xdr:colOff>
      <xdr:row>33</xdr:row>
      <xdr:rowOff>9524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6918AD-7ECB-4A77-AA81-09E7AA5B1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141182"/>
          <a:ext cx="9686924" cy="5116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426720</xdr:colOff>
      <xdr:row>14</xdr:row>
      <xdr:rowOff>11430</xdr:rowOff>
    </xdr:from>
    <xdr:to>
      <xdr:col>24</xdr:col>
      <xdr:colOff>38100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nuele/Downloads/Temp/resultats_Windo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workbookViewId="0">
      <selection activeCell="A17" sqref="A17"/>
    </sheetView>
  </sheetViews>
  <sheetFormatPr baseColWidth="10" defaultColWidth="9.1640625" defaultRowHeight="15" x14ac:dyDescent="0.2"/>
  <sheetData>
    <row r="1" spans="1:2" x14ac:dyDescent="0.2">
      <c r="A1" t="s">
        <v>66</v>
      </c>
    </row>
    <row r="2" spans="1:2" x14ac:dyDescent="0.2">
      <c r="A2" t="s">
        <v>132</v>
      </c>
    </row>
    <row r="3" spans="1:2" x14ac:dyDescent="0.2">
      <c r="A3">
        <v>1.1000000000000001</v>
      </c>
      <c r="B3" t="s">
        <v>71</v>
      </c>
    </row>
    <row r="4" spans="1:2" x14ac:dyDescent="0.2">
      <c r="B4" t="s">
        <v>67</v>
      </c>
    </row>
    <row r="5" spans="1:2" x14ac:dyDescent="0.2">
      <c r="B5" t="s">
        <v>80</v>
      </c>
    </row>
    <row r="6" spans="1:2" x14ac:dyDescent="0.2">
      <c r="B6" t="s">
        <v>81</v>
      </c>
    </row>
    <row r="7" spans="1:2" x14ac:dyDescent="0.2">
      <c r="B7" t="s">
        <v>82</v>
      </c>
    </row>
    <row r="8" spans="1:2" x14ac:dyDescent="0.2">
      <c r="B8" t="s">
        <v>83</v>
      </c>
    </row>
    <row r="9" spans="1:2" x14ac:dyDescent="0.2">
      <c r="B9" t="s">
        <v>86</v>
      </c>
    </row>
    <row r="10" spans="1:2" x14ac:dyDescent="0.2">
      <c r="B10" t="s">
        <v>68</v>
      </c>
    </row>
    <row r="12" spans="1:2" x14ac:dyDescent="0.2">
      <c r="A12">
        <v>1.2</v>
      </c>
      <c r="B12" t="s">
        <v>71</v>
      </c>
    </row>
    <row r="13" spans="1:2" x14ac:dyDescent="0.2">
      <c r="B13" t="s">
        <v>69</v>
      </c>
    </row>
    <row r="14" spans="1:2" x14ac:dyDescent="0.2">
      <c r="B14" t="s">
        <v>84</v>
      </c>
    </row>
    <row r="15" spans="1:2" x14ac:dyDescent="0.2">
      <c r="B15" t="s">
        <v>85</v>
      </c>
    </row>
    <row r="17" spans="1:2" x14ac:dyDescent="0.2">
      <c r="A17">
        <v>1.3</v>
      </c>
      <c r="B17" t="s">
        <v>72</v>
      </c>
    </row>
    <row r="18" spans="1:2" x14ac:dyDescent="0.2">
      <c r="B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P63"/>
  <sheetViews>
    <sheetView topLeftCell="A27" workbookViewId="0">
      <selection activeCell="A6" sqref="A6:A9"/>
    </sheetView>
  </sheetViews>
  <sheetFormatPr baseColWidth="10" defaultColWidth="9.1640625" defaultRowHeight="15" x14ac:dyDescent="0.2"/>
  <cols>
    <col min="1" max="1" width="47.83203125" customWidth="1"/>
    <col min="2" max="2" width="12" bestFit="1" customWidth="1"/>
    <col min="4" max="4" width="12.6640625" bestFit="1" customWidth="1"/>
    <col min="5" max="5" width="50" customWidth="1"/>
    <col min="8" max="8" width="19.5" customWidth="1"/>
  </cols>
  <sheetData>
    <row r="1" spans="1:10" x14ac:dyDescent="0.2">
      <c r="A1" t="s">
        <v>5</v>
      </c>
    </row>
    <row r="2" spans="1:10" x14ac:dyDescent="0.2">
      <c r="A2" t="s">
        <v>73</v>
      </c>
    </row>
    <row r="3" spans="1:10" ht="18" thickBot="1" x14ac:dyDescent="0.25">
      <c r="A3" s="8" t="s">
        <v>10</v>
      </c>
      <c r="E3" s="8" t="s">
        <v>14</v>
      </c>
      <c r="H3" t="s">
        <v>36</v>
      </c>
    </row>
    <row r="4" spans="1:10" ht="18" thickBot="1" x14ac:dyDescent="0.25">
      <c r="A4" s="9"/>
      <c r="B4" s="5" t="s">
        <v>11</v>
      </c>
      <c r="C4" s="5" t="s">
        <v>1</v>
      </c>
      <c r="E4" s="16" t="s">
        <v>15</v>
      </c>
      <c r="F4" s="17" t="s">
        <v>16</v>
      </c>
      <c r="H4" t="s">
        <v>88</v>
      </c>
      <c r="I4">
        <v>3.5000000000000003E-2</v>
      </c>
      <c r="J4" t="s">
        <v>0</v>
      </c>
    </row>
    <row r="5" spans="1:10" ht="16" thickBot="1" x14ac:dyDescent="0.25">
      <c r="A5" s="10"/>
      <c r="B5" s="7" t="s">
        <v>2</v>
      </c>
      <c r="C5" s="7" t="s">
        <v>2</v>
      </c>
      <c r="E5" s="25" t="s">
        <v>17</v>
      </c>
      <c r="F5" s="26">
        <v>200</v>
      </c>
      <c r="H5" t="s">
        <v>89</v>
      </c>
      <c r="I5">
        <v>1.5</v>
      </c>
      <c r="J5" t="s">
        <v>37</v>
      </c>
    </row>
    <row r="6" spans="1:10" ht="16" thickBot="1" x14ac:dyDescent="0.25">
      <c r="A6" s="11" t="s">
        <v>3</v>
      </c>
      <c r="B6" s="12">
        <v>1</v>
      </c>
      <c r="C6" s="13" t="s">
        <v>12</v>
      </c>
      <c r="E6" s="27"/>
      <c r="F6" s="28"/>
      <c r="H6" t="s">
        <v>90</v>
      </c>
      <c r="I6">
        <v>4</v>
      </c>
      <c r="J6" t="s">
        <v>91</v>
      </c>
    </row>
    <row r="7" spans="1:10" ht="16" thickBot="1" x14ac:dyDescent="0.25">
      <c r="A7" s="14" t="s">
        <v>4</v>
      </c>
      <c r="B7" s="15">
        <v>0.25</v>
      </c>
      <c r="C7" s="7" t="s">
        <v>12</v>
      </c>
      <c r="E7" s="27"/>
      <c r="F7" s="28"/>
      <c r="H7" t="s">
        <v>92</v>
      </c>
      <c r="I7">
        <v>0.03</v>
      </c>
      <c r="J7" t="s">
        <v>93</v>
      </c>
    </row>
    <row r="8" spans="1:10" ht="18" thickBot="1" x14ac:dyDescent="0.25">
      <c r="A8" s="11" t="s">
        <v>87</v>
      </c>
      <c r="B8" s="12">
        <v>0.28000000000000003</v>
      </c>
      <c r="C8" s="12">
        <v>6.0000000000000001E-3</v>
      </c>
      <c r="E8" s="27"/>
      <c r="F8" s="28"/>
      <c r="H8" t="s">
        <v>94</v>
      </c>
      <c r="I8">
        <v>2</v>
      </c>
      <c r="J8" t="s">
        <v>95</v>
      </c>
    </row>
    <row r="9" spans="1:10" ht="16" thickBot="1" x14ac:dyDescent="0.25">
      <c r="A9" s="14" t="s">
        <v>13</v>
      </c>
      <c r="B9" s="15">
        <v>1.6</v>
      </c>
      <c r="C9" s="15">
        <v>0.35</v>
      </c>
      <c r="E9" s="27"/>
      <c r="F9" s="28"/>
      <c r="H9" t="s">
        <v>76</v>
      </c>
      <c r="I9">
        <v>34</v>
      </c>
      <c r="J9" t="s">
        <v>96</v>
      </c>
    </row>
    <row r="10" spans="1:10" ht="16" thickBot="1" x14ac:dyDescent="0.25">
      <c r="A10" s="11"/>
      <c r="B10" s="13"/>
      <c r="C10" s="13"/>
    </row>
    <row r="11" spans="1:10" ht="16" thickBot="1" x14ac:dyDescent="0.25">
      <c r="A11" s="14"/>
      <c r="B11" s="15"/>
      <c r="C11" s="7"/>
    </row>
    <row r="14" spans="1:10" x14ac:dyDescent="0.2">
      <c r="A14" t="s">
        <v>6</v>
      </c>
    </row>
    <row r="15" spans="1:10" x14ac:dyDescent="0.2">
      <c r="A15">
        <v>0.25</v>
      </c>
      <c r="B15" t="s">
        <v>7</v>
      </c>
    </row>
    <row r="17" spans="1:13" x14ac:dyDescent="0.2">
      <c r="A17" t="s">
        <v>8</v>
      </c>
    </row>
    <row r="18" spans="1:13" x14ac:dyDescent="0.2">
      <c r="A18" t="s">
        <v>9</v>
      </c>
    </row>
    <row r="19" spans="1:13" ht="16" thickBot="1" x14ac:dyDescent="0.25"/>
    <row r="20" spans="1:13" ht="16" thickBot="1" x14ac:dyDescent="0.25">
      <c r="A20" t="s">
        <v>18</v>
      </c>
      <c r="J20" s="4"/>
      <c r="K20" s="5"/>
      <c r="L20" s="5"/>
      <c r="M20" s="5"/>
    </row>
    <row r="21" spans="1:13" ht="16" thickBot="1" x14ac:dyDescent="0.25">
      <c r="J21" s="6"/>
      <c r="K21" s="7"/>
      <c r="L21" s="7"/>
      <c r="M21" s="7"/>
    </row>
    <row r="22" spans="1:13" x14ac:dyDescent="0.2">
      <c r="I22" s="3"/>
    </row>
    <row r="23" spans="1:13" x14ac:dyDescent="0.2">
      <c r="I23" s="3"/>
    </row>
    <row r="24" spans="1:13" x14ac:dyDescent="0.2">
      <c r="I24" s="3"/>
    </row>
    <row r="25" spans="1:13" x14ac:dyDescent="0.2">
      <c r="I25" s="3"/>
    </row>
    <row r="26" spans="1:13" x14ac:dyDescent="0.2">
      <c r="I26" s="3"/>
    </row>
    <row r="27" spans="1:13" x14ac:dyDescent="0.2">
      <c r="I27" s="3"/>
    </row>
    <row r="28" spans="1:13" x14ac:dyDescent="0.2">
      <c r="I28" s="3"/>
    </row>
    <row r="29" spans="1:13" x14ac:dyDescent="0.2">
      <c r="I29" s="3"/>
    </row>
    <row r="30" spans="1:13" x14ac:dyDescent="0.2">
      <c r="B30" s="1"/>
      <c r="I30" s="3"/>
    </row>
    <row r="31" spans="1:13" x14ac:dyDescent="0.2">
      <c r="A31" t="s">
        <v>19</v>
      </c>
      <c r="B31" s="1"/>
      <c r="E31" s="18" t="s">
        <v>20</v>
      </c>
    </row>
    <row r="32" spans="1:13" x14ac:dyDescent="0.2">
      <c r="A32" t="s">
        <v>22</v>
      </c>
      <c r="B32" s="1"/>
      <c r="E32" t="s">
        <v>21</v>
      </c>
      <c r="I32" s="3"/>
    </row>
    <row r="33" spans="2:9" x14ac:dyDescent="0.2">
      <c r="B33" s="2"/>
      <c r="I33" s="3"/>
    </row>
    <row r="34" spans="2:9" x14ac:dyDescent="0.2">
      <c r="G34" t="s">
        <v>97</v>
      </c>
      <c r="I34" s="3"/>
    </row>
    <row r="35" spans="2:9" x14ac:dyDescent="0.2">
      <c r="I35" s="3"/>
    </row>
    <row r="36" spans="2:9" x14ac:dyDescent="0.2">
      <c r="I36" s="3"/>
    </row>
    <row r="55" spans="1:16" x14ac:dyDescent="0.2">
      <c r="A55" t="s">
        <v>98</v>
      </c>
    </row>
    <row r="56" spans="1:16" x14ac:dyDescent="0.2">
      <c r="K56" t="s">
        <v>55</v>
      </c>
      <c r="N56" t="s">
        <v>58</v>
      </c>
      <c r="P56" t="s">
        <v>59</v>
      </c>
    </row>
    <row r="57" spans="1:16" x14ac:dyDescent="0.2">
      <c r="A57" s="19" t="s">
        <v>99</v>
      </c>
      <c r="B57" t="s">
        <v>105</v>
      </c>
      <c r="G57" t="s">
        <v>50</v>
      </c>
      <c r="H57" t="s">
        <v>51</v>
      </c>
      <c r="K57" t="s">
        <v>56</v>
      </c>
      <c r="L57" t="s">
        <v>57</v>
      </c>
    </row>
    <row r="58" spans="1:16" x14ac:dyDescent="0.2">
      <c r="A58" t="s">
        <v>101</v>
      </c>
      <c r="B58">
        <f>1000*I4</f>
        <v>35</v>
      </c>
      <c r="C58" t="s">
        <v>104</v>
      </c>
      <c r="G58">
        <f>B9</f>
        <v>1.6</v>
      </c>
      <c r="H58">
        <f>C9</f>
        <v>0.35</v>
      </c>
      <c r="I58" t="s">
        <v>52</v>
      </c>
      <c r="K58">
        <f>G58*B58</f>
        <v>56</v>
      </c>
      <c r="L58">
        <f>H58*B58</f>
        <v>12.25</v>
      </c>
      <c r="N58">
        <f>K58+L58*34</f>
        <v>472.5</v>
      </c>
      <c r="P58" s="2">
        <f>N58/$N$63</f>
        <v>0.87958884759526934</v>
      </c>
    </row>
    <row r="59" spans="1:16" x14ac:dyDescent="0.2">
      <c r="A59" t="s">
        <v>102</v>
      </c>
      <c r="B59">
        <f>I5*I4*1000</f>
        <v>52.500000000000007</v>
      </c>
      <c r="C59" t="s">
        <v>106</v>
      </c>
      <c r="G59">
        <f>B6</f>
        <v>1</v>
      </c>
      <c r="H59">
        <v>0</v>
      </c>
      <c r="I59" t="s">
        <v>53</v>
      </c>
      <c r="K59">
        <f t="shared" ref="K59:K62" si="0">G59*B59</f>
        <v>52.500000000000007</v>
      </c>
      <c r="L59">
        <f t="shared" ref="L59:L62" si="1">H59*B59</f>
        <v>0</v>
      </c>
      <c r="N59">
        <f t="shared" ref="N59:N62" si="2">K59+L59*34</f>
        <v>52.500000000000007</v>
      </c>
      <c r="P59" s="2">
        <f>N59/$N$63</f>
        <v>9.7732094177252163E-2</v>
      </c>
    </row>
    <row r="60" spans="1:16" x14ac:dyDescent="0.2">
      <c r="A60" t="s">
        <v>15</v>
      </c>
      <c r="B60">
        <f>B58*F5/1000</f>
        <v>7</v>
      </c>
      <c r="C60" t="s">
        <v>107</v>
      </c>
      <c r="G60">
        <f>B7</f>
        <v>0.25</v>
      </c>
      <c r="H60">
        <v>0</v>
      </c>
      <c r="I60" t="s">
        <v>54</v>
      </c>
      <c r="K60">
        <f t="shared" si="0"/>
        <v>1.75</v>
      </c>
      <c r="L60">
        <f t="shared" si="1"/>
        <v>0</v>
      </c>
      <c r="N60">
        <f t="shared" si="2"/>
        <v>1.75</v>
      </c>
      <c r="P60" s="2">
        <f>N60/$N$63</f>
        <v>3.2577364725750717E-3</v>
      </c>
    </row>
    <row r="61" spans="1:16" x14ac:dyDescent="0.2">
      <c r="A61" t="s">
        <v>100</v>
      </c>
      <c r="B61">
        <f>I6*I4*I7*1000</f>
        <v>4.2</v>
      </c>
      <c r="C61" t="s">
        <v>108</v>
      </c>
      <c r="G61">
        <f>B8</f>
        <v>0.28000000000000003</v>
      </c>
      <c r="H61">
        <f>C8</f>
        <v>6.0000000000000001E-3</v>
      </c>
      <c r="I61" t="s">
        <v>109</v>
      </c>
      <c r="K61">
        <f t="shared" si="0"/>
        <v>1.1760000000000002</v>
      </c>
      <c r="L61">
        <f t="shared" si="1"/>
        <v>2.52E-2</v>
      </c>
      <c r="N61">
        <f t="shared" si="2"/>
        <v>2.0327999999999999</v>
      </c>
      <c r="P61" s="2">
        <f>N61/$N$63</f>
        <v>3.7841866865432031E-3</v>
      </c>
    </row>
    <row r="62" spans="1:16" x14ac:dyDescent="0.2">
      <c r="A62" t="s">
        <v>103</v>
      </c>
      <c r="B62">
        <f>B61</f>
        <v>4.2</v>
      </c>
      <c r="C62" t="s">
        <v>108</v>
      </c>
      <c r="G62">
        <f>I8</f>
        <v>2</v>
      </c>
      <c r="H62">
        <v>0</v>
      </c>
      <c r="I62" t="s">
        <v>109</v>
      </c>
      <c r="K62">
        <f t="shared" si="0"/>
        <v>8.4</v>
      </c>
      <c r="L62">
        <f t="shared" si="1"/>
        <v>0</v>
      </c>
      <c r="N62">
        <f t="shared" si="2"/>
        <v>8.4</v>
      </c>
      <c r="P62" s="2">
        <f>N62/$N$63</f>
        <v>1.5637135068360345E-2</v>
      </c>
    </row>
    <row r="63" spans="1:16" x14ac:dyDescent="0.2">
      <c r="K63">
        <f>SUM(K58:K62)</f>
        <v>119.82600000000001</v>
      </c>
      <c r="L63">
        <f t="shared" ref="L63:N63" si="3">SUM(L58:L62)</f>
        <v>12.2752</v>
      </c>
      <c r="N63">
        <f t="shared" si="3"/>
        <v>537.18279999999993</v>
      </c>
      <c r="P63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6"/>
  <sheetViews>
    <sheetView topLeftCell="A47" workbookViewId="0">
      <selection activeCell="A2" sqref="A2"/>
    </sheetView>
  </sheetViews>
  <sheetFormatPr baseColWidth="10" defaultColWidth="9.1640625" defaultRowHeight="15" x14ac:dyDescent="0.2"/>
  <cols>
    <col min="1" max="1" width="26.33203125" customWidth="1"/>
    <col min="2" max="2" width="12" bestFit="1" customWidth="1"/>
    <col min="5" max="5" width="12" bestFit="1" customWidth="1"/>
    <col min="11" max="11" width="12.6640625" bestFit="1" customWidth="1"/>
    <col min="14" max="14" width="12.6640625" bestFit="1" customWidth="1"/>
    <col min="16" max="16" width="12" bestFit="1" customWidth="1"/>
  </cols>
  <sheetData>
    <row r="1" spans="1:11" x14ac:dyDescent="0.2">
      <c r="A1" t="s">
        <v>60</v>
      </c>
    </row>
    <row r="2" spans="1:11" x14ac:dyDescent="0.2">
      <c r="A2" t="s">
        <v>74</v>
      </c>
    </row>
    <row r="4" spans="1:11" x14ac:dyDescent="0.2">
      <c r="A4" s="19" t="s">
        <v>61</v>
      </c>
    </row>
    <row r="5" spans="1:11" x14ac:dyDescent="0.2">
      <c r="A5" s="19" t="s">
        <v>75</v>
      </c>
    </row>
    <row r="7" spans="1:11" x14ac:dyDescent="0.2">
      <c r="A7" t="s">
        <v>110</v>
      </c>
      <c r="K7" t="s">
        <v>111</v>
      </c>
    </row>
    <row r="24" spans="1:2" x14ac:dyDescent="0.2">
      <c r="A24">
        <v>4.2</v>
      </c>
      <c r="B24" t="s">
        <v>71</v>
      </c>
    </row>
    <row r="25" spans="1:2" x14ac:dyDescent="0.2">
      <c r="A25" t="s">
        <v>111</v>
      </c>
    </row>
    <row r="32" spans="1:2" x14ac:dyDescent="0.2">
      <c r="A32">
        <v>4.2</v>
      </c>
      <c r="B32" t="s">
        <v>71</v>
      </c>
    </row>
    <row r="33" spans="1:16" x14ac:dyDescent="0.2">
      <c r="A33" t="s">
        <v>62</v>
      </c>
    </row>
    <row r="34" spans="1:16" x14ac:dyDescent="0.2">
      <c r="K34" t="s">
        <v>55</v>
      </c>
      <c r="N34" t="s">
        <v>58</v>
      </c>
      <c r="P34" t="s">
        <v>59</v>
      </c>
    </row>
    <row r="35" spans="1:16" x14ac:dyDescent="0.2">
      <c r="A35" t="s">
        <v>23</v>
      </c>
      <c r="B35" t="s">
        <v>43</v>
      </c>
      <c r="E35" t="s">
        <v>44</v>
      </c>
      <c r="G35" t="s">
        <v>50</v>
      </c>
      <c r="H35" t="s">
        <v>51</v>
      </c>
      <c r="K35" t="s">
        <v>56</v>
      </c>
      <c r="L35" t="s">
        <v>57</v>
      </c>
    </row>
    <row r="36" spans="1:16" x14ac:dyDescent="0.2">
      <c r="A36" t="s">
        <v>24</v>
      </c>
      <c r="B36">
        <v>5.1020408163265311E-4</v>
      </c>
      <c r="C36" t="s">
        <v>40</v>
      </c>
      <c r="E36">
        <v>2.5510204081632655E-4</v>
      </c>
      <c r="F36" t="s">
        <v>45</v>
      </c>
      <c r="G36">
        <v>2</v>
      </c>
      <c r="H36">
        <v>0</v>
      </c>
      <c r="I36" t="s">
        <v>52</v>
      </c>
      <c r="K36">
        <v>5.1020408163265311E-4</v>
      </c>
      <c r="L36">
        <v>0</v>
      </c>
      <c r="N36">
        <v>5.1020408163265311E-4</v>
      </c>
      <c r="P36" s="2">
        <f>N36/$N$47</f>
        <v>0.15351447401623608</v>
      </c>
    </row>
    <row r="37" spans="1:16" x14ac:dyDescent="0.2">
      <c r="A37" t="s">
        <v>25</v>
      </c>
      <c r="B37">
        <v>2.5000000000000001E-4</v>
      </c>
      <c r="C37" t="s">
        <v>39</v>
      </c>
      <c r="E37">
        <v>1.25E-4</v>
      </c>
      <c r="F37" t="s">
        <v>46</v>
      </c>
      <c r="G37">
        <v>1.6</v>
      </c>
      <c r="H37">
        <v>0.35</v>
      </c>
      <c r="I37" t="s">
        <v>52</v>
      </c>
      <c r="K37">
        <v>2.0000000000000001E-4</v>
      </c>
      <c r="L37">
        <v>4.375E-5</v>
      </c>
      <c r="N37">
        <v>1.6875E-3</v>
      </c>
      <c r="P37" s="2">
        <f t="shared" ref="P37:P46" si="0">N37/$N$47</f>
        <v>0.50774912280870077</v>
      </c>
    </row>
    <row r="38" spans="1:16" x14ac:dyDescent="0.2">
      <c r="A38" t="s">
        <v>26</v>
      </c>
      <c r="B38">
        <v>4.2500000000000003E-4</v>
      </c>
      <c r="C38" t="s">
        <v>38</v>
      </c>
      <c r="E38">
        <v>2.1250000000000002E-4</v>
      </c>
      <c r="F38" t="s">
        <v>47</v>
      </c>
      <c r="G38">
        <v>1</v>
      </c>
      <c r="H38">
        <v>0</v>
      </c>
      <c r="I38" t="s">
        <v>53</v>
      </c>
      <c r="K38">
        <v>2.1250000000000002E-4</v>
      </c>
      <c r="L38">
        <v>0</v>
      </c>
      <c r="N38">
        <v>2.1250000000000002E-4</v>
      </c>
      <c r="P38" s="2">
        <f t="shared" si="0"/>
        <v>6.3938778427762327E-2</v>
      </c>
    </row>
    <row r="39" spans="1:16" x14ac:dyDescent="0.2">
      <c r="A39" t="s">
        <v>27</v>
      </c>
      <c r="B39">
        <v>1E-3</v>
      </c>
      <c r="C39" t="s">
        <v>38</v>
      </c>
      <c r="E39">
        <v>5.0000000000000001E-4</v>
      </c>
      <c r="F39" t="s">
        <v>47</v>
      </c>
      <c r="G39">
        <v>1</v>
      </c>
      <c r="H39">
        <v>0</v>
      </c>
      <c r="I39" t="s">
        <v>53</v>
      </c>
      <c r="K39">
        <v>5.0000000000000001E-4</v>
      </c>
      <c r="L39">
        <v>0</v>
      </c>
      <c r="N39">
        <v>5.0000000000000001E-4</v>
      </c>
      <c r="P39" s="2">
        <f t="shared" si="0"/>
        <v>0.15044418453591135</v>
      </c>
    </row>
    <row r="40" spans="1:16" x14ac:dyDescent="0.2">
      <c r="A40" t="s">
        <v>28</v>
      </c>
      <c r="B40">
        <v>1.2755102040816328E-4</v>
      </c>
      <c r="C40" t="s">
        <v>41</v>
      </c>
      <c r="E40">
        <v>6.3775510204081638E-5</v>
      </c>
      <c r="F40" t="s">
        <v>48</v>
      </c>
      <c r="G40">
        <v>0.25</v>
      </c>
      <c r="H40">
        <v>0</v>
      </c>
      <c r="I40" t="s">
        <v>54</v>
      </c>
      <c r="K40">
        <v>1.594387755102041E-5</v>
      </c>
      <c r="L40">
        <v>0</v>
      </c>
      <c r="N40">
        <v>1.594387755102041E-5</v>
      </c>
      <c r="P40" s="2">
        <f t="shared" si="0"/>
        <v>4.7973273130073775E-3</v>
      </c>
    </row>
    <row r="41" spans="1:16" x14ac:dyDescent="0.2">
      <c r="A41" t="s">
        <v>29</v>
      </c>
      <c r="B41">
        <v>2.5000000000000001E-5</v>
      </c>
      <c r="C41" t="s">
        <v>41</v>
      </c>
      <c r="E41">
        <v>1.2500000000000001E-5</v>
      </c>
      <c r="F41" t="s">
        <v>48</v>
      </c>
      <c r="G41">
        <v>0.25</v>
      </c>
      <c r="H41">
        <v>0</v>
      </c>
      <c r="I41" t="s">
        <v>54</v>
      </c>
      <c r="K41">
        <v>3.1250000000000001E-6</v>
      </c>
      <c r="L41">
        <v>0</v>
      </c>
      <c r="N41">
        <v>3.1250000000000001E-6</v>
      </c>
      <c r="P41" s="2">
        <f t="shared" si="0"/>
        <v>9.4027615334944597E-4</v>
      </c>
    </row>
    <row r="42" spans="1:16" x14ac:dyDescent="0.2">
      <c r="A42" t="s">
        <v>31</v>
      </c>
      <c r="B42">
        <v>3.7500000000000001E-4</v>
      </c>
      <c r="C42" t="s">
        <v>41</v>
      </c>
      <c r="E42">
        <v>1.875E-4</v>
      </c>
      <c r="F42" t="s">
        <v>48</v>
      </c>
      <c r="G42">
        <v>0.25</v>
      </c>
      <c r="H42">
        <v>0</v>
      </c>
      <c r="I42" t="s">
        <v>54</v>
      </c>
      <c r="K42">
        <v>4.6875000000000001E-5</v>
      </c>
      <c r="L42">
        <v>0</v>
      </c>
      <c r="N42">
        <v>4.6875000000000001E-5</v>
      </c>
      <c r="P42" s="2">
        <f t="shared" si="0"/>
        <v>1.4104142300241689E-2</v>
      </c>
    </row>
    <row r="43" spans="1:16" x14ac:dyDescent="0.2">
      <c r="A43" t="s">
        <v>32</v>
      </c>
      <c r="B43">
        <v>0</v>
      </c>
      <c r="E43">
        <v>0</v>
      </c>
      <c r="K43">
        <v>0</v>
      </c>
      <c r="L43">
        <v>0</v>
      </c>
      <c r="N43">
        <v>0</v>
      </c>
      <c r="P43" s="2">
        <f t="shared" si="0"/>
        <v>0</v>
      </c>
    </row>
    <row r="44" spans="1:16" x14ac:dyDescent="0.2">
      <c r="A44" t="s">
        <v>33</v>
      </c>
      <c r="B44">
        <v>1.8749999999999998E-5</v>
      </c>
      <c r="C44" t="s">
        <v>41</v>
      </c>
      <c r="E44">
        <v>9.3749999999999992E-6</v>
      </c>
      <c r="F44" t="s">
        <v>48</v>
      </c>
      <c r="G44">
        <v>0.25</v>
      </c>
      <c r="H44">
        <v>0</v>
      </c>
      <c r="I44" t="s">
        <v>54</v>
      </c>
      <c r="K44">
        <v>2.3437499999999998E-6</v>
      </c>
      <c r="L44">
        <v>0</v>
      </c>
      <c r="N44">
        <v>2.3437499999999998E-6</v>
      </c>
      <c r="P44" s="2">
        <f t="shared" si="0"/>
        <v>7.052071150120844E-4</v>
      </c>
    </row>
    <row r="45" spans="1:16" x14ac:dyDescent="0.2">
      <c r="A45" t="s">
        <v>34</v>
      </c>
      <c r="B45">
        <v>5.0000000000000001E-4</v>
      </c>
      <c r="C45" t="s">
        <v>42</v>
      </c>
      <c r="E45">
        <v>2.5000000000000001E-4</v>
      </c>
      <c r="F45" t="s">
        <v>49</v>
      </c>
      <c r="G45">
        <v>5.0000000000000001E-3</v>
      </c>
      <c r="H45">
        <v>0</v>
      </c>
      <c r="I45" t="s">
        <v>52</v>
      </c>
      <c r="K45">
        <v>1.2500000000000001E-6</v>
      </c>
      <c r="L45">
        <v>0</v>
      </c>
      <c r="N45">
        <v>1.2500000000000001E-6</v>
      </c>
      <c r="P45" s="2">
        <f t="shared" si="0"/>
        <v>3.7611046133977842E-4</v>
      </c>
    </row>
    <row r="46" spans="1:16" x14ac:dyDescent="0.2">
      <c r="A46" t="s">
        <v>35</v>
      </c>
      <c r="B46">
        <v>2.5000000000000001E-4</v>
      </c>
      <c r="C46" t="s">
        <v>42</v>
      </c>
      <c r="E46">
        <v>1.25E-4</v>
      </c>
      <c r="F46" t="s">
        <v>49</v>
      </c>
      <c r="G46">
        <v>0.03</v>
      </c>
      <c r="H46">
        <v>0.08</v>
      </c>
      <c r="I46" t="s">
        <v>52</v>
      </c>
      <c r="K46">
        <v>3.7500000000000001E-6</v>
      </c>
      <c r="L46">
        <v>1.0000000000000001E-5</v>
      </c>
      <c r="N46">
        <v>3.4375000000000003E-4</v>
      </c>
      <c r="P46" s="2">
        <f t="shared" si="0"/>
        <v>0.10343037686843906</v>
      </c>
    </row>
    <row r="47" spans="1:16" x14ac:dyDescent="0.2">
      <c r="K47">
        <f>SUM(K36:K46)</f>
        <v>1.4959917091836737E-3</v>
      </c>
      <c r="L47">
        <f>SUM(L36:L46)</f>
        <v>5.3749999999999999E-5</v>
      </c>
      <c r="N47">
        <f>SUM(N36:N46)</f>
        <v>3.3234917091836736E-3</v>
      </c>
    </row>
    <row r="49" spans="1:16" x14ac:dyDescent="0.2">
      <c r="A49" t="s">
        <v>63</v>
      </c>
    </row>
    <row r="50" spans="1:16" x14ac:dyDescent="0.2">
      <c r="K50" t="s">
        <v>55</v>
      </c>
      <c r="N50" t="s">
        <v>58</v>
      </c>
      <c r="P50" t="s">
        <v>59</v>
      </c>
    </row>
    <row r="51" spans="1:16" x14ac:dyDescent="0.2">
      <c r="A51" t="s">
        <v>23</v>
      </c>
      <c r="B51" t="s">
        <v>43</v>
      </c>
      <c r="E51" t="s">
        <v>44</v>
      </c>
      <c r="G51" t="s">
        <v>50</v>
      </c>
      <c r="H51" t="s">
        <v>51</v>
      </c>
      <c r="K51" t="s">
        <v>56</v>
      </c>
      <c r="L51" t="s">
        <v>57</v>
      </c>
    </row>
    <row r="52" spans="1:16" x14ac:dyDescent="0.2">
      <c r="A52" t="s">
        <v>24</v>
      </c>
      <c r="B52">
        <v>5.1020408163265311E-4</v>
      </c>
      <c r="C52" t="s">
        <v>40</v>
      </c>
      <c r="E52">
        <v>2.5510204081632655E-4</v>
      </c>
      <c r="F52" t="s">
        <v>45</v>
      </c>
      <c r="G52">
        <v>2</v>
      </c>
      <c r="H52">
        <v>0</v>
      </c>
      <c r="I52" t="s">
        <v>52</v>
      </c>
      <c r="K52">
        <v>5.1020408163265311E-4</v>
      </c>
      <c r="L52">
        <v>0</v>
      </c>
      <c r="N52">
        <v>5.1020408163265311E-4</v>
      </c>
      <c r="P52" s="20">
        <f>N52/$N$66</f>
        <v>0.15356014807037277</v>
      </c>
    </row>
    <row r="53" spans="1:16" x14ac:dyDescent="0.2">
      <c r="A53" t="s">
        <v>25</v>
      </c>
      <c r="B53">
        <v>2.5000000000000001E-4</v>
      </c>
      <c r="C53" t="s">
        <v>39</v>
      </c>
      <c r="E53">
        <v>1.25E-4</v>
      </c>
      <c r="F53" t="s">
        <v>46</v>
      </c>
      <c r="G53">
        <v>1.6</v>
      </c>
      <c r="H53">
        <v>0.35</v>
      </c>
      <c r="I53" t="s">
        <v>52</v>
      </c>
      <c r="K53">
        <v>2.0000000000000001E-4</v>
      </c>
      <c r="L53">
        <v>4.375E-5</v>
      </c>
      <c r="N53">
        <v>1.6875E-3</v>
      </c>
      <c r="P53" s="20">
        <f t="shared" ref="P53:P65" si="1">N53/$N$66</f>
        <v>0.50790018974275786</v>
      </c>
    </row>
    <row r="54" spans="1:16" x14ac:dyDescent="0.2">
      <c r="A54" t="s">
        <v>26</v>
      </c>
      <c r="B54">
        <v>4.2500000000000003E-4</v>
      </c>
      <c r="C54" t="s">
        <v>38</v>
      </c>
      <c r="E54">
        <v>2.1250000000000002E-4</v>
      </c>
      <c r="F54" t="s">
        <v>47</v>
      </c>
      <c r="G54">
        <v>1</v>
      </c>
      <c r="H54">
        <v>0</v>
      </c>
      <c r="I54" t="s">
        <v>53</v>
      </c>
      <c r="K54">
        <v>2.1250000000000002E-4</v>
      </c>
      <c r="L54">
        <v>0</v>
      </c>
      <c r="N54">
        <v>2.1250000000000002E-4</v>
      </c>
      <c r="P54" s="20">
        <f t="shared" si="1"/>
        <v>6.3957801671310266E-2</v>
      </c>
    </row>
    <row r="55" spans="1:16" x14ac:dyDescent="0.2">
      <c r="A55" t="s">
        <v>27</v>
      </c>
      <c r="B55">
        <v>1E-3</v>
      </c>
      <c r="C55" t="s">
        <v>38</v>
      </c>
      <c r="E55">
        <v>5.0000000000000001E-4</v>
      </c>
      <c r="F55" t="s">
        <v>47</v>
      </c>
      <c r="G55">
        <v>1</v>
      </c>
      <c r="H55">
        <v>0</v>
      </c>
      <c r="I55" t="s">
        <v>53</v>
      </c>
      <c r="K55">
        <v>5.0000000000000001E-4</v>
      </c>
      <c r="L55">
        <v>0</v>
      </c>
      <c r="N55">
        <v>5.0000000000000001E-4</v>
      </c>
      <c r="P55" s="20">
        <f t="shared" si="1"/>
        <v>0.15048894510896532</v>
      </c>
    </row>
    <row r="56" spans="1:16" x14ac:dyDescent="0.2">
      <c r="A56" t="s">
        <v>28</v>
      </c>
      <c r="B56">
        <v>1.2755102040816328E-4</v>
      </c>
      <c r="C56" t="s">
        <v>41</v>
      </c>
      <c r="E56">
        <v>6.3775510204081638E-5</v>
      </c>
      <c r="F56" t="s">
        <v>48</v>
      </c>
      <c r="G56">
        <v>0.25</v>
      </c>
      <c r="H56">
        <v>0</v>
      </c>
      <c r="I56" t="s">
        <v>54</v>
      </c>
      <c r="K56">
        <v>1.594387755102041E-5</v>
      </c>
      <c r="L56">
        <v>0</v>
      </c>
      <c r="N56">
        <v>1.594387755102041E-5</v>
      </c>
      <c r="P56" s="20">
        <f t="shared" si="1"/>
        <v>4.7987546271991491E-3</v>
      </c>
    </row>
    <row r="57" spans="1:16" x14ac:dyDescent="0.2">
      <c r="A57" t="s">
        <v>29</v>
      </c>
      <c r="B57">
        <v>2.5000000000000001E-5</v>
      </c>
      <c r="C57" t="s">
        <v>41</v>
      </c>
      <c r="E57">
        <v>1.2500000000000001E-5</v>
      </c>
      <c r="F57" t="s">
        <v>48</v>
      </c>
      <c r="G57">
        <v>0.25</v>
      </c>
      <c r="H57">
        <v>0</v>
      </c>
      <c r="I57" t="s">
        <v>54</v>
      </c>
      <c r="K57">
        <v>3.1250000000000001E-6</v>
      </c>
      <c r="L57">
        <v>0</v>
      </c>
      <c r="N57">
        <v>3.1250000000000001E-6</v>
      </c>
      <c r="P57" s="20">
        <f t="shared" si="1"/>
        <v>9.4055590693103324E-4</v>
      </c>
    </row>
    <row r="58" spans="1:16" x14ac:dyDescent="0.2">
      <c r="A58" t="s">
        <v>30</v>
      </c>
      <c r="B58">
        <v>2.5510204081632741E-7</v>
      </c>
      <c r="C58" t="s">
        <v>41</v>
      </c>
      <c r="E58">
        <f>40*1.27551020408164E-07</f>
        <v>5.1020408163265603E-6</v>
      </c>
      <c r="F58" t="s">
        <v>48</v>
      </c>
      <c r="G58">
        <v>0.25</v>
      </c>
      <c r="H58">
        <v>0</v>
      </c>
      <c r="I58" t="s">
        <v>54</v>
      </c>
      <c r="K58">
        <v>3.1887755102040926E-8</v>
      </c>
      <c r="L58">
        <v>0</v>
      </c>
      <c r="N58">
        <v>3.1887755102040926E-8</v>
      </c>
      <c r="P58" s="20">
        <f t="shared" si="1"/>
        <v>9.5975092543983316E-6</v>
      </c>
    </row>
    <row r="59" spans="1:16" x14ac:dyDescent="0.2">
      <c r="A59" t="s">
        <v>31</v>
      </c>
      <c r="B59">
        <v>3.7500000000000001E-4</v>
      </c>
      <c r="C59" t="s">
        <v>41</v>
      </c>
      <c r="E59">
        <v>1.875E-4</v>
      </c>
      <c r="F59" t="s">
        <v>48</v>
      </c>
      <c r="G59">
        <v>0.25</v>
      </c>
      <c r="H59">
        <v>0</v>
      </c>
      <c r="I59" t="s">
        <v>54</v>
      </c>
      <c r="K59">
        <v>4.6875000000000001E-5</v>
      </c>
      <c r="L59">
        <v>0</v>
      </c>
      <c r="N59">
        <v>4.6875000000000001E-5</v>
      </c>
      <c r="P59" s="20">
        <f t="shared" si="1"/>
        <v>1.4108338603965497E-2</v>
      </c>
    </row>
    <row r="60" spans="1:16" x14ac:dyDescent="0.2">
      <c r="A60" t="s">
        <v>32</v>
      </c>
      <c r="B60">
        <v>0</v>
      </c>
      <c r="E60">
        <v>0</v>
      </c>
      <c r="K60">
        <v>0</v>
      </c>
      <c r="L60">
        <v>0</v>
      </c>
      <c r="N60">
        <v>0</v>
      </c>
      <c r="P60" s="20">
        <f t="shared" si="1"/>
        <v>0</v>
      </c>
    </row>
    <row r="61" spans="1:16" x14ac:dyDescent="0.2">
      <c r="A61" t="s">
        <v>33</v>
      </c>
      <c r="B61">
        <v>1.8749999999999998E-5</v>
      </c>
      <c r="C61" t="s">
        <v>41</v>
      </c>
      <c r="E61">
        <v>9.3749999999999992E-6</v>
      </c>
      <c r="F61" t="s">
        <v>48</v>
      </c>
      <c r="G61">
        <v>0.25</v>
      </c>
      <c r="H61">
        <v>0</v>
      </c>
      <c r="I61" t="s">
        <v>54</v>
      </c>
      <c r="K61">
        <v>2.3437499999999998E-6</v>
      </c>
      <c r="L61">
        <v>0</v>
      </c>
      <c r="N61">
        <v>2.3437499999999998E-6</v>
      </c>
      <c r="P61" s="20">
        <f t="shared" si="1"/>
        <v>7.0541693019827479E-4</v>
      </c>
    </row>
    <row r="62" spans="1:16" x14ac:dyDescent="0.2">
      <c r="A62" t="s">
        <v>64</v>
      </c>
      <c r="B62">
        <v>1.0204081632653097E-5</v>
      </c>
      <c r="C62" t="s">
        <v>42</v>
      </c>
      <c r="E62">
        <v>5.1020408163265484E-6</v>
      </c>
      <c r="F62" t="s">
        <v>49</v>
      </c>
      <c r="G62">
        <v>1.8</v>
      </c>
      <c r="H62">
        <v>0</v>
      </c>
      <c r="I62" t="s">
        <v>52</v>
      </c>
      <c r="K62">
        <f>G62*E62</f>
        <v>9.1836734693877878E-6</v>
      </c>
      <c r="L62">
        <v>0</v>
      </c>
      <c r="N62">
        <f>K62</f>
        <v>9.1836734693877878E-6</v>
      </c>
      <c r="P62" s="20">
        <f t="shared" si="1"/>
        <v>2.7640826652667195E-3</v>
      </c>
    </row>
    <row r="63" spans="1:16" x14ac:dyDescent="0.2">
      <c r="A63" t="s">
        <v>34</v>
      </c>
      <c r="B63">
        <v>5.0000000000000001E-4</v>
      </c>
      <c r="C63" t="s">
        <v>42</v>
      </c>
      <c r="E63">
        <v>2.5000000000000001E-4</v>
      </c>
      <c r="F63" t="s">
        <v>49</v>
      </c>
      <c r="G63">
        <v>5.0000000000000001E-3</v>
      </c>
      <c r="H63">
        <v>0</v>
      </c>
      <c r="I63" t="s">
        <v>52</v>
      </c>
      <c r="K63">
        <v>1.2500000000000001E-6</v>
      </c>
      <c r="L63">
        <v>0</v>
      </c>
      <c r="N63">
        <v>1.2500000000000001E-6</v>
      </c>
      <c r="P63" s="20">
        <f t="shared" si="1"/>
        <v>3.762223627724133E-4</v>
      </c>
    </row>
    <row r="64" spans="1:16" x14ac:dyDescent="0.2">
      <c r="A64" t="s">
        <v>35</v>
      </c>
      <c r="B64">
        <v>2.5000000000000001E-4</v>
      </c>
      <c r="C64" t="s">
        <v>42</v>
      </c>
      <c r="E64">
        <v>1.25E-4</v>
      </c>
      <c r="F64" t="s">
        <v>49</v>
      </c>
      <c r="G64">
        <v>0.03</v>
      </c>
      <c r="H64">
        <v>0.08</v>
      </c>
      <c r="I64" t="s">
        <v>52</v>
      </c>
      <c r="K64">
        <v>3.7500000000000001E-6</v>
      </c>
      <c r="L64">
        <v>1.0000000000000001E-5</v>
      </c>
      <c r="N64">
        <v>3.4375000000000003E-4</v>
      </c>
      <c r="P64" s="20">
        <f t="shared" si="1"/>
        <v>0.10346114976241366</v>
      </c>
    </row>
    <row r="65" spans="1:16" x14ac:dyDescent="0.2">
      <c r="A65" t="s">
        <v>65</v>
      </c>
      <c r="B65">
        <f>B62</f>
        <v>1.0204081632653097E-5</v>
      </c>
      <c r="C65" t="s">
        <v>42</v>
      </c>
      <c r="E65">
        <v>5.1020408163265484E-6</v>
      </c>
      <c r="F65" t="s">
        <v>49</v>
      </c>
      <c r="G65">
        <f>-G52</f>
        <v>-2</v>
      </c>
      <c r="H65">
        <v>0</v>
      </c>
      <c r="I65" t="s">
        <v>52</v>
      </c>
      <c r="K65">
        <f>G65*E65</f>
        <v>-1.0204081632653097E-5</v>
      </c>
      <c r="L65">
        <v>0</v>
      </c>
      <c r="N65">
        <f>K65</f>
        <v>-1.0204081632653097E-5</v>
      </c>
      <c r="P65" s="20">
        <f t="shared" si="1"/>
        <v>-3.0712029614074661E-3</v>
      </c>
    </row>
    <row r="66" spans="1:16" x14ac:dyDescent="0.2">
      <c r="K66">
        <f>SUM(K52:K65)</f>
        <v>1.4950031887755104E-3</v>
      </c>
      <c r="L66">
        <f>SUM(L52:L65)</f>
        <v>5.3749999999999999E-5</v>
      </c>
      <c r="N66">
        <f>SUM(N52:N65)</f>
        <v>3.3225031887755105E-3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5"/>
  <sheetViews>
    <sheetView zoomScale="112" zoomScaleNormal="112" workbookViewId="0"/>
  </sheetViews>
  <sheetFormatPr baseColWidth="10" defaultColWidth="9.1640625" defaultRowHeight="15" x14ac:dyDescent="0.2"/>
  <cols>
    <col min="2" max="2" width="18.33203125" customWidth="1"/>
    <col min="10" max="10" width="19" bestFit="1" customWidth="1"/>
    <col min="11" max="11" width="13.5" customWidth="1"/>
    <col min="12" max="12" width="6.5" customWidth="1"/>
    <col min="13" max="13" width="23.5" customWidth="1"/>
    <col min="14" max="14" width="20.33203125" customWidth="1"/>
    <col min="17" max="17" width="19.5" customWidth="1"/>
    <col min="18" max="18" width="14.6640625" customWidth="1"/>
    <col min="19" max="19" width="13.1640625" bestFit="1" customWidth="1"/>
  </cols>
  <sheetData>
    <row r="1" spans="1:19" x14ac:dyDescent="0.2">
      <c r="A1" t="s">
        <v>112</v>
      </c>
    </row>
    <row r="2" spans="1:19" x14ac:dyDescent="0.2">
      <c r="A2" t="s">
        <v>113</v>
      </c>
      <c r="E2" s="1"/>
      <c r="F2" s="1"/>
      <c r="J2" s="23"/>
      <c r="K2" s="23"/>
      <c r="L2" s="23"/>
      <c r="M2" s="23"/>
      <c r="N2" s="23"/>
      <c r="P2" s="23"/>
      <c r="Q2" s="23"/>
      <c r="R2" s="23"/>
      <c r="S2" s="23"/>
    </row>
    <row r="3" spans="1:19" x14ac:dyDescent="0.2">
      <c r="E3" s="1"/>
      <c r="F3" s="1"/>
      <c r="I3" t="s">
        <v>120</v>
      </c>
      <c r="J3">
        <v>1</v>
      </c>
      <c r="K3" t="s">
        <v>121</v>
      </c>
      <c r="M3" s="1"/>
      <c r="N3" s="1"/>
    </row>
    <row r="4" spans="1:19" x14ac:dyDescent="0.2">
      <c r="A4">
        <v>4.0999999999999996</v>
      </c>
      <c r="B4" t="s">
        <v>114</v>
      </c>
      <c r="E4" s="1"/>
      <c r="F4" s="1"/>
      <c r="I4" t="s">
        <v>122</v>
      </c>
      <c r="J4">
        <v>0.3</v>
      </c>
      <c r="K4" t="s">
        <v>123</v>
      </c>
      <c r="L4">
        <v>7.0000000000000007E-2</v>
      </c>
      <c r="M4" s="1" t="s">
        <v>125</v>
      </c>
      <c r="N4" s="1"/>
    </row>
    <row r="5" spans="1:19" x14ac:dyDescent="0.2">
      <c r="B5" s="18" t="s">
        <v>115</v>
      </c>
      <c r="E5" s="1"/>
      <c r="F5" s="1"/>
      <c r="J5">
        <v>0.7</v>
      </c>
      <c r="K5" t="s">
        <v>124</v>
      </c>
      <c r="L5">
        <v>0.35</v>
      </c>
      <c r="M5" s="1" t="s">
        <v>125</v>
      </c>
      <c r="N5" s="1"/>
    </row>
    <row r="6" spans="1:19" x14ac:dyDescent="0.2">
      <c r="B6" s="18" t="s">
        <v>116</v>
      </c>
      <c r="E6" s="1"/>
      <c r="F6" s="1"/>
      <c r="M6" s="1"/>
      <c r="N6" s="1"/>
    </row>
    <row r="7" spans="1:19" x14ac:dyDescent="0.2">
      <c r="B7" s="18" t="s">
        <v>117</v>
      </c>
      <c r="E7" s="1"/>
      <c r="F7" s="1"/>
    </row>
    <row r="8" spans="1:19" x14ac:dyDescent="0.2">
      <c r="B8" s="18" t="s">
        <v>118</v>
      </c>
      <c r="E8" s="1"/>
      <c r="F8" s="1"/>
    </row>
    <row r="9" spans="1:19" x14ac:dyDescent="0.2">
      <c r="B9" s="18" t="s">
        <v>119</v>
      </c>
      <c r="E9" s="1"/>
      <c r="F9" s="1"/>
    </row>
    <row r="11" spans="1:19" x14ac:dyDescent="0.2">
      <c r="A11">
        <v>4.2</v>
      </c>
      <c r="B11" t="s">
        <v>126</v>
      </c>
    </row>
    <row r="12" spans="1:19" x14ac:dyDescent="0.2">
      <c r="B12">
        <f>(J5*L5)/(J4*L4 +J5*L5)</f>
        <v>0.92105263157894735</v>
      </c>
      <c r="N12" s="21"/>
      <c r="P12" s="22"/>
    </row>
    <row r="13" spans="1:19" x14ac:dyDescent="0.2">
      <c r="B13" t="s">
        <v>127</v>
      </c>
      <c r="C13">
        <f>B12</f>
        <v>0.92105263157894735</v>
      </c>
      <c r="D13" t="s">
        <v>128</v>
      </c>
    </row>
    <row r="14" spans="1:19" x14ac:dyDescent="0.2">
      <c r="C14" s="19">
        <f>C13/0.7</f>
        <v>1.3157894736842106</v>
      </c>
      <c r="D14" s="19" t="s">
        <v>129</v>
      </c>
    </row>
    <row r="16" spans="1:19" x14ac:dyDescent="0.2">
      <c r="B16" t="s">
        <v>130</v>
      </c>
    </row>
    <row r="18" spans="1:14" x14ac:dyDescent="0.2">
      <c r="A18">
        <v>4.3</v>
      </c>
      <c r="B18" t="s">
        <v>126</v>
      </c>
    </row>
    <row r="19" spans="1:14" x14ac:dyDescent="0.2">
      <c r="B19">
        <v>0.7</v>
      </c>
    </row>
    <row r="20" spans="1:14" x14ac:dyDescent="0.2">
      <c r="B20" t="s">
        <v>127</v>
      </c>
      <c r="C20">
        <f>B19</f>
        <v>0.7</v>
      </c>
      <c r="D20" t="s">
        <v>128</v>
      </c>
    </row>
    <row r="21" spans="1:14" x14ac:dyDescent="0.2">
      <c r="C21" s="19">
        <f>C20/0.7</f>
        <v>1</v>
      </c>
      <c r="D21" s="19" t="s">
        <v>129</v>
      </c>
    </row>
    <row r="23" spans="1:14" x14ac:dyDescent="0.2">
      <c r="B23" t="s">
        <v>130</v>
      </c>
    </row>
    <row r="24" spans="1:14" x14ac:dyDescent="0.2">
      <c r="A24" s="19"/>
    </row>
    <row r="25" spans="1:14" x14ac:dyDescent="0.2">
      <c r="A25">
        <v>4.4000000000000004</v>
      </c>
      <c r="B25" t="s">
        <v>131</v>
      </c>
    </row>
    <row r="26" spans="1:14" x14ac:dyDescent="0.2">
      <c r="E26" s="1"/>
      <c r="F26" s="1"/>
    </row>
    <row r="27" spans="1:14" x14ac:dyDescent="0.2">
      <c r="E27" s="1"/>
      <c r="F27" s="1"/>
    </row>
    <row r="28" spans="1:14" x14ac:dyDescent="0.2">
      <c r="E28" s="1"/>
      <c r="F28" s="1"/>
    </row>
    <row r="29" spans="1:14" x14ac:dyDescent="0.2">
      <c r="E29" s="1"/>
      <c r="F29" s="1"/>
      <c r="M29" s="1"/>
      <c r="N29" s="1"/>
    </row>
    <row r="30" spans="1:14" x14ac:dyDescent="0.2">
      <c r="B30" s="19"/>
      <c r="F30" s="24"/>
      <c r="M30" s="1"/>
      <c r="N30" s="1"/>
    </row>
    <row r="31" spans="1:14" x14ac:dyDescent="0.2">
      <c r="M31" s="1"/>
      <c r="N31" s="1"/>
    </row>
    <row r="32" spans="1:14" x14ac:dyDescent="0.2">
      <c r="F32" s="24"/>
      <c r="M32" s="1"/>
      <c r="N32" s="1"/>
    </row>
    <row r="33" spans="6:20" x14ac:dyDescent="0.2">
      <c r="F33" s="1"/>
      <c r="M33" s="1"/>
      <c r="N33" s="1"/>
    </row>
    <row r="34" spans="6:20" x14ac:dyDescent="0.2">
      <c r="M34" s="1"/>
      <c r="N34" s="1"/>
      <c r="S34" s="2"/>
      <c r="T34" s="2"/>
    </row>
    <row r="35" spans="6:20" x14ac:dyDescent="0.2">
      <c r="M35" s="1"/>
      <c r="N35" s="1"/>
      <c r="S35" s="2"/>
      <c r="T35" s="2"/>
    </row>
    <row r="36" spans="6:20" x14ac:dyDescent="0.2">
      <c r="F36" s="1"/>
      <c r="M36" s="1"/>
      <c r="N36" s="1"/>
      <c r="S36" s="2"/>
      <c r="T36" s="2"/>
    </row>
    <row r="37" spans="6:20" x14ac:dyDescent="0.2">
      <c r="M37" s="1"/>
      <c r="N37" s="1"/>
      <c r="S37" s="2"/>
      <c r="T37" s="2"/>
    </row>
    <row r="38" spans="6:20" x14ac:dyDescent="0.2">
      <c r="M38" s="1"/>
      <c r="N38" s="1"/>
      <c r="S38" s="2"/>
      <c r="T38" s="2"/>
    </row>
    <row r="39" spans="6:20" x14ac:dyDescent="0.2">
      <c r="M39" s="1"/>
      <c r="N39" s="1"/>
      <c r="S39" s="2"/>
      <c r="T39" s="2"/>
    </row>
    <row r="40" spans="6:20" x14ac:dyDescent="0.2">
      <c r="M40" s="1"/>
      <c r="N40" s="1"/>
      <c r="S40" s="2"/>
      <c r="T40" s="2"/>
    </row>
    <row r="41" spans="6:20" x14ac:dyDescent="0.2">
      <c r="M41" s="1"/>
      <c r="N41" s="1"/>
      <c r="S41" s="2"/>
      <c r="T41" s="2"/>
    </row>
    <row r="42" spans="6:20" x14ac:dyDescent="0.2">
      <c r="M42" s="1"/>
      <c r="N42" s="1"/>
      <c r="S42" s="2"/>
      <c r="T42" s="2"/>
    </row>
    <row r="43" spans="6:20" x14ac:dyDescent="0.2">
      <c r="M43" s="1"/>
      <c r="N43" s="1"/>
      <c r="S43" s="2"/>
      <c r="T43" s="2"/>
    </row>
    <row r="44" spans="6:20" x14ac:dyDescent="0.2">
      <c r="M44" s="1"/>
      <c r="N44" s="1"/>
      <c r="S44" s="2"/>
      <c r="T44" s="2"/>
    </row>
    <row r="45" spans="6:20" x14ac:dyDescent="0.2">
      <c r="M45" s="1"/>
      <c r="N45" s="1"/>
      <c r="S45" s="2"/>
      <c r="T45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1"/>
  <sheetViews>
    <sheetView workbookViewId="0">
      <selection activeCell="A12" sqref="A12"/>
    </sheetView>
  </sheetViews>
  <sheetFormatPr baseColWidth="10" defaultColWidth="9.1640625" defaultRowHeight="15" x14ac:dyDescent="0.2"/>
  <sheetData>
    <row r="1" spans="1:2" x14ac:dyDescent="0.2">
      <c r="A1">
        <v>5.0999999999999996</v>
      </c>
      <c r="B1" t="s">
        <v>216</v>
      </c>
    </row>
    <row r="3" spans="1:2" x14ac:dyDescent="0.2">
      <c r="A3">
        <v>5.2</v>
      </c>
      <c r="B3" t="s">
        <v>217</v>
      </c>
    </row>
    <row r="5" spans="1:2" x14ac:dyDescent="0.2">
      <c r="A5">
        <v>5.3</v>
      </c>
      <c r="B5" t="s">
        <v>218</v>
      </c>
    </row>
    <row r="7" spans="1:2" x14ac:dyDescent="0.2">
      <c r="A7">
        <v>5.4</v>
      </c>
      <c r="B7" t="s">
        <v>219</v>
      </c>
    </row>
    <row r="9" spans="1:2" x14ac:dyDescent="0.2">
      <c r="A9">
        <v>5.5</v>
      </c>
      <c r="B9" t="s">
        <v>220</v>
      </c>
    </row>
    <row r="11" spans="1:2" x14ac:dyDescent="0.2">
      <c r="A11">
        <v>5.6</v>
      </c>
      <c r="B11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F24"/>
  <sheetViews>
    <sheetView topLeftCell="B1" workbookViewId="0">
      <selection activeCell="E6" sqref="E6"/>
    </sheetView>
  </sheetViews>
  <sheetFormatPr baseColWidth="10" defaultColWidth="8.83203125" defaultRowHeight="15" x14ac:dyDescent="0.2"/>
  <cols>
    <col min="3" max="3" width="14.33203125" customWidth="1"/>
    <col min="17" max="21" width="8.33203125" customWidth="1"/>
  </cols>
  <sheetData>
    <row r="2" spans="2:32" x14ac:dyDescent="0.2">
      <c r="B2" t="s">
        <v>206</v>
      </c>
      <c r="O2" s="32" t="s">
        <v>178</v>
      </c>
      <c r="P2" t="s">
        <v>179</v>
      </c>
      <c r="Q2" t="s">
        <v>180</v>
      </c>
      <c r="R2" s="32" t="s">
        <v>181</v>
      </c>
      <c r="S2" t="s">
        <v>182</v>
      </c>
      <c r="T2" t="s">
        <v>183</v>
      </c>
      <c r="U2" t="s">
        <v>184</v>
      </c>
      <c r="V2" t="s">
        <v>185</v>
      </c>
      <c r="W2" t="s">
        <v>186</v>
      </c>
      <c r="X2" t="s">
        <v>187</v>
      </c>
      <c r="Y2" t="s">
        <v>188</v>
      </c>
      <c r="Z2" t="s">
        <v>189</v>
      </c>
      <c r="AA2" s="32" t="s">
        <v>190</v>
      </c>
      <c r="AB2" s="32" t="s">
        <v>191</v>
      </c>
      <c r="AC2" s="32" t="s">
        <v>192</v>
      </c>
      <c r="AD2" t="s">
        <v>193</v>
      </c>
      <c r="AE2" t="s">
        <v>194</v>
      </c>
      <c r="AF2" t="s">
        <v>195</v>
      </c>
    </row>
    <row r="3" spans="2:32" x14ac:dyDescent="0.2">
      <c r="B3" t="s">
        <v>207</v>
      </c>
      <c r="E3" t="s">
        <v>197</v>
      </c>
      <c r="F3" t="s">
        <v>198</v>
      </c>
      <c r="G3" t="s">
        <v>199</v>
      </c>
      <c r="H3" t="s">
        <v>200</v>
      </c>
      <c r="N3" t="s">
        <v>177</v>
      </c>
      <c r="O3" s="32">
        <v>6.7424745999999998E-5</v>
      </c>
      <c r="P3">
        <v>6.7424745999999998E-5</v>
      </c>
      <c r="Q3">
        <v>2.9285288E-7</v>
      </c>
      <c r="R3" s="32">
        <v>1.3028529E-5</v>
      </c>
      <c r="S3">
        <v>9.3144348999999993E-6</v>
      </c>
      <c r="T3">
        <v>4.6915936999999999E-7</v>
      </c>
      <c r="U3">
        <v>2.9520815999999998E-6</v>
      </c>
      <c r="V3">
        <v>2.1931851E-4</v>
      </c>
      <c r="W3">
        <v>4.6686186000000002E-5</v>
      </c>
      <c r="X3">
        <v>5.9640033999999998E-7</v>
      </c>
      <c r="Y3">
        <v>8.4824652000000005E-9</v>
      </c>
      <c r="Z3">
        <v>2.3500507999999998E-8</v>
      </c>
      <c r="AA3" s="32">
        <v>2.6663308000000001E-4</v>
      </c>
      <c r="AB3" s="32">
        <v>4.8460439000000003E-8</v>
      </c>
      <c r="AC3" s="32">
        <v>7.5428497000000003E-5</v>
      </c>
      <c r="AD3">
        <v>7.5380036000000005E-5</v>
      </c>
      <c r="AE3">
        <v>2.6068278999999998E-3</v>
      </c>
      <c r="AF3">
        <v>3.9548196999999997E-6</v>
      </c>
    </row>
    <row r="4" spans="2:32" x14ac:dyDescent="0.2">
      <c r="D4" t="s">
        <v>209</v>
      </c>
      <c r="E4" t="s">
        <v>201</v>
      </c>
      <c r="F4" t="s">
        <v>202</v>
      </c>
      <c r="G4" t="s">
        <v>203</v>
      </c>
      <c r="H4" t="s">
        <v>204</v>
      </c>
    </row>
    <row r="5" spans="2:32" x14ac:dyDescent="0.2">
      <c r="C5" t="s">
        <v>177</v>
      </c>
      <c r="D5" t="s">
        <v>208</v>
      </c>
      <c r="E5" s="1">
        <f>Q16/Q9</f>
        <v>0.66757174257425744</v>
      </c>
      <c r="F5" s="1">
        <f>R16/R9</f>
        <v>0.17847299999999999</v>
      </c>
      <c r="G5" s="1">
        <f>S16/S9</f>
        <v>1.8910147517730497E-6</v>
      </c>
      <c r="H5" s="1">
        <f>T16/T9</f>
        <v>11.463297416413376</v>
      </c>
    </row>
    <row r="7" spans="2:32" x14ac:dyDescent="0.2">
      <c r="C7" t="s">
        <v>215</v>
      </c>
      <c r="D7">
        <f>19/100</f>
        <v>0.19</v>
      </c>
      <c r="E7" t="s">
        <v>210</v>
      </c>
    </row>
    <row r="8" spans="2:32" x14ac:dyDescent="0.2">
      <c r="C8" t="s">
        <v>69</v>
      </c>
      <c r="D8">
        <v>150000</v>
      </c>
      <c r="E8" t="s">
        <v>211</v>
      </c>
      <c r="Q8" t="s">
        <v>196</v>
      </c>
    </row>
    <row r="9" spans="2:32" x14ac:dyDescent="0.2">
      <c r="Q9" s="1">
        <v>1.01E-4</v>
      </c>
      <c r="R9" s="1">
        <v>7.2999999999999999E-5</v>
      </c>
      <c r="S9">
        <v>141</v>
      </c>
      <c r="T9">
        <v>6.5799999999999997E-6</v>
      </c>
    </row>
    <row r="10" spans="2:32" x14ac:dyDescent="0.2">
      <c r="B10" t="s">
        <v>212</v>
      </c>
      <c r="E10" s="1">
        <f>E5*$D$7*$D$8</f>
        <v>19025.794663366338</v>
      </c>
      <c r="F10" s="1">
        <f t="shared" ref="F10:H10" si="0">F5*$D$7*$D$8</f>
        <v>5086.4805000000006</v>
      </c>
      <c r="G10" s="1">
        <f t="shared" si="0"/>
        <v>5.3893920425531913E-2</v>
      </c>
      <c r="H10" s="1">
        <f t="shared" si="0"/>
        <v>326703.97636778123</v>
      </c>
      <c r="Q10" t="s">
        <v>205</v>
      </c>
    </row>
    <row r="11" spans="2:32" x14ac:dyDescent="0.2">
      <c r="B11" t="s">
        <v>213</v>
      </c>
      <c r="E11" s="1">
        <v>50000</v>
      </c>
      <c r="F11" s="1">
        <v>50000</v>
      </c>
      <c r="G11">
        <v>0.25</v>
      </c>
      <c r="H11" s="1">
        <v>600000</v>
      </c>
      <c r="Q11" s="1">
        <f>1/Q9</f>
        <v>9900.9900990099013</v>
      </c>
      <c r="R11" s="1">
        <f>1/R9</f>
        <v>13698.630136986301</v>
      </c>
      <c r="S11" s="1">
        <f>1/S9</f>
        <v>7.0921985815602835E-3</v>
      </c>
      <c r="T11" s="1">
        <f>1/T9</f>
        <v>151975.68389057752</v>
      </c>
    </row>
    <row r="13" spans="2:32" x14ac:dyDescent="0.2">
      <c r="B13" t="s">
        <v>214</v>
      </c>
      <c r="Q13" t="s">
        <v>197</v>
      </c>
      <c r="R13" t="s">
        <v>198</v>
      </c>
      <c r="S13" t="s">
        <v>199</v>
      </c>
      <c r="T13" t="s">
        <v>200</v>
      </c>
    </row>
    <row r="14" spans="2:32" x14ac:dyDescent="0.2">
      <c r="Q14" t="s">
        <v>179</v>
      </c>
      <c r="R14" t="s">
        <v>181</v>
      </c>
      <c r="S14" t="s">
        <v>190</v>
      </c>
      <c r="T14" t="s">
        <v>192</v>
      </c>
    </row>
    <row r="15" spans="2:32" x14ac:dyDescent="0.2">
      <c r="Q15" t="s">
        <v>7</v>
      </c>
      <c r="R15" t="s">
        <v>7</v>
      </c>
      <c r="S15" t="s">
        <v>7</v>
      </c>
      <c r="T15" t="s">
        <v>7</v>
      </c>
    </row>
    <row r="16" spans="2:32" x14ac:dyDescent="0.2">
      <c r="B16">
        <v>6.2</v>
      </c>
      <c r="C16" t="s">
        <v>222</v>
      </c>
      <c r="P16" t="s">
        <v>177</v>
      </c>
      <c r="Q16" s="1">
        <f>O3</f>
        <v>6.7424745999999998E-5</v>
      </c>
      <c r="R16" s="1">
        <f>R3</f>
        <v>1.3028529E-5</v>
      </c>
      <c r="S16" s="1">
        <f>AA3</f>
        <v>2.6663308000000001E-4</v>
      </c>
      <c r="T16" s="1">
        <f>AC3</f>
        <v>7.5428497000000003E-5</v>
      </c>
      <c r="U16" s="1"/>
    </row>
    <row r="17" spans="2:20" x14ac:dyDescent="0.2">
      <c r="C17" t="s">
        <v>223</v>
      </c>
    </row>
    <row r="18" spans="2:20" x14ac:dyDescent="0.2">
      <c r="C18" t="s">
        <v>224</v>
      </c>
    </row>
    <row r="20" spans="2:20" x14ac:dyDescent="0.2">
      <c r="B20">
        <v>6.3</v>
      </c>
    </row>
    <row r="24" spans="2:20" x14ac:dyDescent="0.2">
      <c r="Q24" s="33"/>
      <c r="R24" s="33"/>
      <c r="S24" s="34"/>
      <c r="T24" s="3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9"/>
  <sheetViews>
    <sheetView workbookViewId="0">
      <selection activeCell="I22" sqref="I22"/>
    </sheetView>
  </sheetViews>
  <sheetFormatPr baseColWidth="10" defaultColWidth="8.83203125" defaultRowHeight="15" x14ac:dyDescent="0.2"/>
  <sheetData>
    <row r="1" spans="1:2" x14ac:dyDescent="0.2">
      <c r="A1" t="s">
        <v>113</v>
      </c>
    </row>
    <row r="3" spans="1:2" ht="16" x14ac:dyDescent="0.2">
      <c r="A3">
        <v>8.1</v>
      </c>
      <c r="B3" s="29" t="s">
        <v>133</v>
      </c>
    </row>
    <row r="4" spans="1:2" x14ac:dyDescent="0.2">
      <c r="B4" t="s">
        <v>134</v>
      </c>
    </row>
    <row r="5" spans="1:2" x14ac:dyDescent="0.2">
      <c r="B5" t="s">
        <v>135</v>
      </c>
    </row>
    <row r="7" spans="1:2" ht="16" x14ac:dyDescent="0.2">
      <c r="A7">
        <v>8.1999999999999993</v>
      </c>
      <c r="B7" s="29" t="s">
        <v>136</v>
      </c>
    </row>
    <row r="8" spans="1:2" x14ac:dyDescent="0.2">
      <c r="B8" t="s">
        <v>137</v>
      </c>
    </row>
    <row r="10" spans="1:2" x14ac:dyDescent="0.2">
      <c r="A10">
        <v>8.3000000000000007</v>
      </c>
      <c r="B10" t="s">
        <v>138</v>
      </c>
    </row>
    <row r="11" spans="1:2" x14ac:dyDescent="0.2">
      <c r="B11" t="s">
        <v>139</v>
      </c>
    </row>
    <row r="12" spans="1:2" x14ac:dyDescent="0.2">
      <c r="B12" t="s">
        <v>140</v>
      </c>
    </row>
    <row r="14" spans="1:2" x14ac:dyDescent="0.2">
      <c r="B14" t="s">
        <v>141</v>
      </c>
    </row>
    <row r="15" spans="1:2" x14ac:dyDescent="0.2">
      <c r="B15" t="s">
        <v>142</v>
      </c>
    </row>
    <row r="17" spans="2:2" x14ac:dyDescent="0.2">
      <c r="B17" t="s">
        <v>143</v>
      </c>
    </row>
    <row r="18" spans="2:2" x14ac:dyDescent="0.2">
      <c r="B18" t="s">
        <v>144</v>
      </c>
    </row>
    <row r="19" spans="2:2" x14ac:dyDescent="0.2">
      <c r="B19" t="s">
        <v>145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6"/>
  <sheetViews>
    <sheetView tabSelected="1" topLeftCell="A30" workbookViewId="0">
      <selection activeCell="A35" sqref="A35"/>
    </sheetView>
  </sheetViews>
  <sheetFormatPr baseColWidth="10" defaultColWidth="8.83203125" defaultRowHeight="15" x14ac:dyDescent="0.2"/>
  <cols>
    <col min="1" max="1" width="33.5" customWidth="1"/>
  </cols>
  <sheetData>
    <row r="1" spans="1:1" x14ac:dyDescent="0.2">
      <c r="A1" t="s">
        <v>146</v>
      </c>
    </row>
    <row r="2" spans="1:1" x14ac:dyDescent="0.2">
      <c r="A2" t="s">
        <v>148</v>
      </c>
    </row>
    <row r="3" spans="1:1" x14ac:dyDescent="0.2">
      <c r="A3" t="s">
        <v>147</v>
      </c>
    </row>
    <row r="4" spans="1:1" x14ac:dyDescent="0.2">
      <c r="A4" t="s">
        <v>149</v>
      </c>
    </row>
    <row r="6" spans="1:1" x14ac:dyDescent="0.2">
      <c r="A6" t="s">
        <v>150</v>
      </c>
    </row>
    <row r="7" spans="1:1" x14ac:dyDescent="0.2">
      <c r="A7" t="s">
        <v>151</v>
      </c>
    </row>
    <row r="8" spans="1:1" x14ac:dyDescent="0.2">
      <c r="A8" t="s">
        <v>152</v>
      </c>
    </row>
    <row r="9" spans="1:1" x14ac:dyDescent="0.2">
      <c r="A9" t="s">
        <v>153</v>
      </c>
    </row>
    <row r="11" spans="1:1" x14ac:dyDescent="0.2">
      <c r="A11" t="s">
        <v>154</v>
      </c>
    </row>
    <row r="12" spans="1:1" x14ac:dyDescent="0.2">
      <c r="A12" t="s">
        <v>155</v>
      </c>
    </row>
    <row r="13" spans="1:1" x14ac:dyDescent="0.2">
      <c r="A13" t="s">
        <v>156</v>
      </c>
    </row>
    <row r="14" spans="1:1" x14ac:dyDescent="0.2">
      <c r="A14" t="s">
        <v>79</v>
      </c>
    </row>
    <row r="15" spans="1:1" x14ac:dyDescent="0.2">
      <c r="A15" t="s">
        <v>157</v>
      </c>
    </row>
    <row r="16" spans="1:1" x14ac:dyDescent="0.2">
      <c r="A16" t="s">
        <v>158</v>
      </c>
    </row>
    <row r="17" spans="1:2" x14ac:dyDescent="0.2">
      <c r="A17" t="s">
        <v>159</v>
      </c>
    </row>
    <row r="18" spans="1:2" x14ac:dyDescent="0.2">
      <c r="A18" t="s">
        <v>160</v>
      </c>
    </row>
    <row r="19" spans="1:2" x14ac:dyDescent="0.2">
      <c r="A19" t="s">
        <v>161</v>
      </c>
    </row>
    <row r="20" spans="1:2" x14ac:dyDescent="0.2">
      <c r="A20" t="s">
        <v>162</v>
      </c>
    </row>
    <row r="21" spans="1:2" x14ac:dyDescent="0.2">
      <c r="A21" t="s">
        <v>78</v>
      </c>
    </row>
    <row r="22" spans="1:2" x14ac:dyDescent="0.2">
      <c r="A22" t="s">
        <v>163</v>
      </c>
    </row>
    <row r="23" spans="1:2" x14ac:dyDescent="0.2">
      <c r="A23" t="s">
        <v>77</v>
      </c>
    </row>
    <row r="24" spans="1:2" x14ac:dyDescent="0.2">
      <c r="A24" t="s">
        <v>164</v>
      </c>
    </row>
    <row r="25" spans="1:2" x14ac:dyDescent="0.2">
      <c r="A25" t="s">
        <v>165</v>
      </c>
    </row>
    <row r="26" spans="1:2" x14ac:dyDescent="0.2">
      <c r="A26" t="s">
        <v>166</v>
      </c>
    </row>
    <row r="27" spans="1:2" x14ac:dyDescent="0.2">
      <c r="A27" t="s">
        <v>167</v>
      </c>
    </row>
    <row r="29" spans="1:2" x14ac:dyDescent="0.2">
      <c r="A29" t="s">
        <v>168</v>
      </c>
    </row>
    <row r="30" spans="1:2" x14ac:dyDescent="0.2">
      <c r="A30" s="30" t="s">
        <v>169</v>
      </c>
      <c r="B30" s="30" t="s">
        <v>170</v>
      </c>
    </row>
    <row r="31" spans="1:2" x14ac:dyDescent="0.2">
      <c r="A31" t="s">
        <v>171</v>
      </c>
      <c r="B31" t="s">
        <v>172</v>
      </c>
    </row>
    <row r="32" spans="1:2" x14ac:dyDescent="0.2">
      <c r="A32" t="s">
        <v>173</v>
      </c>
      <c r="B32" t="s">
        <v>174</v>
      </c>
    </row>
    <row r="33" spans="1:12" x14ac:dyDescent="0.2">
      <c r="A33" t="s">
        <v>176</v>
      </c>
      <c r="B33" t="s">
        <v>175</v>
      </c>
    </row>
    <row r="37" spans="1:12" x14ac:dyDescent="0.2">
      <c r="B37" s="31"/>
      <c r="C37" s="31"/>
      <c r="D37" s="31"/>
      <c r="E37" s="31"/>
      <c r="F37" s="31"/>
    </row>
    <row r="38" spans="1:12" x14ac:dyDescent="0.2">
      <c r="A38" s="31"/>
    </row>
    <row r="39" spans="1:12" x14ac:dyDescent="0.2">
      <c r="A39" s="31"/>
      <c r="K39" s="18"/>
    </row>
    <row r="40" spans="1:12" x14ac:dyDescent="0.2">
      <c r="A40" s="31"/>
    </row>
    <row r="41" spans="1:12" x14ac:dyDescent="0.2">
      <c r="A41" s="31"/>
    </row>
    <row r="42" spans="1:12" x14ac:dyDescent="0.2">
      <c r="A42" s="31"/>
    </row>
    <row r="46" spans="1:12" x14ac:dyDescent="0.2">
      <c r="L46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 Q1</vt:lpstr>
      <vt:lpstr> Q2</vt:lpstr>
      <vt:lpstr> Q3</vt:lpstr>
      <vt:lpstr> Q4</vt:lpstr>
      <vt:lpstr> Q5</vt:lpstr>
      <vt:lpstr> Q6</vt:lpstr>
      <vt:lpstr> Q7</vt:lpstr>
      <vt:lpstr> Q8</vt:lpstr>
      <vt:lpstr> bonus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Lesage</dc:creator>
  <cp:lastModifiedBy>Soline</cp:lastModifiedBy>
  <dcterms:created xsi:type="dcterms:W3CDTF">2016-11-29T15:48:10Z</dcterms:created>
  <dcterms:modified xsi:type="dcterms:W3CDTF">2025-01-22T11:29:56Z</dcterms:modified>
</cp:coreProperties>
</file>